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0" yWindow="32760" windowWidth="16380" windowHeight="8190" tabRatio="500" activeTab="0"/>
  </bookViews>
  <sheets>
    <sheet name="Costo Costruzione" sheetId="1" r:id="rId1"/>
    <sheet name="Rapporto compatibilità" sheetId="2" r:id="rId2"/>
  </sheets>
  <definedNames>
    <definedName name="_xlnm.Print_Area" localSheetId="0">'Costo Costruzione'!$A$1:$N$103</definedName>
    <definedName name="_xlnm.Print_Area" localSheetId="0">'Costo Costruzione'!$A$1:$N$103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D5" authorId="0">
      <text>
        <r>
          <rPr>
            <b/>
            <sz val="8"/>
            <color indexed="8"/>
            <rFont val="Tahoma"/>
            <family val="2"/>
          </rPr>
          <t xml:space="preserve">Inserire tipologia e descrizione 
dell'intervento </t>
        </r>
      </text>
    </comment>
    <comment ref="D6" authorId="0">
      <text>
        <r>
          <rPr>
            <b/>
            <sz val="8"/>
            <color indexed="8"/>
            <rFont val="Tahoma"/>
            <family val="2"/>
          </rPr>
          <t xml:space="preserve">Inserire la destinazione d'uso dell'immobile o dei locali </t>
        </r>
      </text>
    </comment>
    <comment ref="D7" authorId="0">
      <text>
        <r>
          <rPr>
            <b/>
            <sz val="8"/>
            <color indexed="8"/>
            <rFont val="Tahoma"/>
            <family val="2"/>
          </rPr>
          <t xml:space="preserve">Inserire la località e la via </t>
        </r>
      </text>
    </comment>
    <comment ref="D8" authorId="0">
      <text>
        <r>
          <rPr>
            <b/>
            <sz val="8"/>
            <color indexed="8"/>
            <rFont val="Tahoma"/>
            <family val="2"/>
          </rPr>
          <t>Inserire nominativo primo intestatario</t>
        </r>
      </text>
    </comment>
    <comment ref="L33" authorId="0">
      <text>
        <r>
          <rPr>
            <sz val="10"/>
            <color indexed="8"/>
            <rFont val="Arial"/>
            <family val="0"/>
          </rPr>
          <t xml:space="preserve">Inserire 1 nel caso in cui ricorre
</t>
        </r>
      </text>
    </comment>
    <comment ref="L34" authorId="0">
      <text>
        <r>
          <rPr>
            <sz val="10"/>
            <color indexed="8"/>
            <rFont val="Arial"/>
            <family val="0"/>
          </rPr>
          <t xml:space="preserve">Inserire 1 nel caso in cui ricorre
</t>
        </r>
      </text>
    </comment>
    <comment ref="L35" authorId="0">
      <text>
        <r>
          <rPr>
            <sz val="10"/>
            <color indexed="8"/>
            <rFont val="Arial"/>
            <family val="0"/>
          </rPr>
          <t xml:space="preserve">Inserire 1 nel caso in cui ricorre
</t>
        </r>
      </text>
    </comment>
    <comment ref="L36" authorId="0">
      <text>
        <r>
          <rPr>
            <sz val="10"/>
            <color indexed="8"/>
            <rFont val="Arial"/>
            <family val="0"/>
          </rPr>
          <t xml:space="preserve">Inserire 1 nel caso in cui ricorre
</t>
        </r>
      </text>
    </comment>
    <comment ref="L37" authorId="0">
      <text>
        <r>
          <rPr>
            <sz val="10"/>
            <color indexed="8"/>
            <rFont val="Arial"/>
            <family val="0"/>
          </rPr>
          <t xml:space="preserve">Inserire 1 nel caso in cui ricorre
</t>
        </r>
      </text>
    </comment>
    <comment ref="M8" authorId="0">
      <text>
        <r>
          <rPr>
            <b/>
            <sz val="8"/>
            <color indexed="8"/>
            <rFont val="Tahoma"/>
            <family val="2"/>
          </rPr>
          <t>Inserire numero della pratica edilizia</t>
        </r>
      </text>
    </comment>
    <comment ref="M93" authorId="0">
      <text>
        <r>
          <rPr>
            <b/>
            <sz val="8"/>
            <color indexed="8"/>
            <rFont val="Tahoma"/>
            <family val="2"/>
          </rPr>
          <t>Inserire Costo costruzione a mq da tabella D.C.C. N.</t>
        </r>
      </text>
    </comment>
  </commentList>
</comments>
</file>

<file path=xl/sharedStrings.xml><?xml version="1.0" encoding="utf-8"?>
<sst xmlns="http://schemas.openxmlformats.org/spreadsheetml/2006/main" count="181" uniqueCount="173">
  <si>
    <t>COMUNE DI CERTALDO</t>
  </si>
  <si>
    <t>N.B.</t>
  </si>
  <si>
    <t>1) PER COMPILARE IL MODULO E' NECESSARIO INSERIRE I DATI SOLO NELLE CASELLE COLORATE
2) È NECESSARIO COMPILARE UN MODULO PER OGNI UNITA' IMMOBILIARE E RELATIVE SUPERFICI ACCESSORIE</t>
  </si>
  <si>
    <t>Intervento</t>
  </si>
  <si>
    <t>Destinazione</t>
  </si>
  <si>
    <t>Ubicazione</t>
  </si>
  <si>
    <t>Proprietà</t>
  </si>
  <si>
    <r>
      <rPr>
        <b/>
        <sz val="8"/>
        <rFont val="Arial"/>
        <family val="2"/>
      </rPr>
      <t xml:space="preserve">P. Edilizia      N°   </t>
    </r>
    <r>
      <rPr>
        <b/>
        <sz val="8"/>
        <color indexed="9"/>
        <rFont val="Arial"/>
        <family val="0"/>
      </rPr>
      <t>__</t>
    </r>
  </si>
  <si>
    <t>DETERMINAZIONE DEL COSTO DI COSTRUZIONE PER GLI INTERVENTI RESIDENZIALI</t>
  </si>
  <si>
    <t>(Legge 28/01/1977 n°10 - D.M.10/05/1977 pubbl. su G.U. n. 146 del 31.05.77 e s.m.i.)</t>
  </si>
  <si>
    <t>TAB. 1 - Incremento relativo alla Su (Art.5)</t>
  </si>
  <si>
    <t>Classi di superficie (mq)</t>
  </si>
  <si>
    <t>Alloggi 
(n°)</t>
  </si>
  <si>
    <r>
      <rPr>
        <b/>
        <sz val="7"/>
        <rFont val="Arial"/>
        <family val="0"/>
      </rPr>
      <t xml:space="preserve">Totale unità immobiliare
</t>
    </r>
    <r>
      <rPr>
        <sz val="7"/>
        <rFont val="Arial"/>
        <family val="0"/>
      </rPr>
      <t>Su - (mq)</t>
    </r>
  </si>
  <si>
    <t>Rapporto rispetto al      totale Su</t>
  </si>
  <si>
    <t>% Incremento (Art.5)</t>
  </si>
  <si>
    <t>% Incremento per classi di superficie</t>
  </si>
  <si>
    <t>(1)</t>
  </si>
  <si>
    <t>(2)</t>
  </si>
  <si>
    <t>(3)</t>
  </si>
  <si>
    <t>(4)=(3)/Su</t>
  </si>
  <si>
    <t>(5)</t>
  </si>
  <si>
    <t>(6)=(4)*(5)</t>
  </si>
  <si>
    <t>Su</t>
  </si>
  <si>
    <r>
      <rPr>
        <sz val="8"/>
        <rFont val="Arial"/>
        <family val="2"/>
      </rPr>
      <t xml:space="preserve"> Totale (i</t>
    </r>
    <r>
      <rPr>
        <sz val="6"/>
        <rFont val="Arial"/>
        <family val="0"/>
      </rPr>
      <t>1</t>
    </r>
    <r>
      <rPr>
        <sz val="8"/>
        <rFont val="Arial"/>
        <family val="0"/>
      </rPr>
      <t>)</t>
    </r>
  </si>
  <si>
    <t>TAB. 2 – Superfici servizi e accessori (Art.2)</t>
  </si>
  <si>
    <t>TAB. 3 - Incremento per servizi ed accessori (Art.6)</t>
  </si>
  <si>
    <t>DESTINAZIONI</t>
  </si>
  <si>
    <r>
      <rPr>
        <b/>
        <sz val="7"/>
        <rFont val="Arial"/>
        <family val="0"/>
      </rPr>
      <t xml:space="preserve">Totale unità immobiliare
</t>
    </r>
    <r>
      <rPr>
        <sz val="7"/>
        <rFont val="Arial"/>
        <family val="0"/>
      </rPr>
      <t>Snr - (mq)</t>
    </r>
  </si>
  <si>
    <t>Intervalli di variabilità della %  Snr/Su*100</t>
  </si>
  <si>
    <t>Ipotesi che ricorre
(Snr/Su*100)
(si=1  no=0)</t>
  </si>
  <si>
    <t>% Incremento</t>
  </si>
  <si>
    <t>(7)</t>
  </si>
  <si>
    <t>(8)</t>
  </si>
  <si>
    <t>(9)</t>
  </si>
  <si>
    <t>(10)</t>
  </si>
  <si>
    <t>(11)</t>
  </si>
  <si>
    <t>a</t>
  </si>
  <si>
    <t>Cantinole, soffitte, centr.idriche, vani motori ascensore,  lavatoi comuni, centr.termiche, altri vani a servizio delle residenze.</t>
  </si>
  <si>
    <t>&lt;=50</t>
  </si>
  <si>
    <t>b</t>
  </si>
  <si>
    <t>Autorimesse singole e collettive</t>
  </si>
  <si>
    <t>&gt;50&lt;=75</t>
  </si>
  <si>
    <t>c</t>
  </si>
  <si>
    <t>Ingressi, porticati, scale</t>
  </si>
  <si>
    <t>&gt;75&lt;=100</t>
  </si>
  <si>
    <t>d</t>
  </si>
  <si>
    <t>Logge e balconi</t>
  </si>
  <si>
    <t>&gt;100</t>
  </si>
  <si>
    <t>Snr</t>
  </si>
  <si>
    <r>
      <rPr>
        <sz val="8"/>
        <rFont val="Arial"/>
        <family val="2"/>
      </rPr>
      <t xml:space="preserve"> Totale (i</t>
    </r>
    <r>
      <rPr>
        <sz val="6"/>
        <rFont val="Arial"/>
        <family val="0"/>
      </rPr>
      <t>2</t>
    </r>
    <r>
      <rPr>
        <sz val="8"/>
        <rFont val="Arial"/>
        <family val="0"/>
      </rPr>
      <t>)</t>
    </r>
  </si>
  <si>
    <t>Snr/Su*100=</t>
  </si>
  <si>
    <t>SUPERFICI RESIDENZIALI E RELATIVI SERVIZI ED ACCESSORI</t>
  </si>
  <si>
    <t>TABELLA 4 - Incremento per particolari caratteristiche (Art.7)</t>
  </si>
  <si>
    <t>Sigla</t>
  </si>
  <si>
    <t>Denominazione</t>
  </si>
  <si>
    <t>Totale unità immobiliare</t>
  </si>
  <si>
    <t>Porzione
oggetto d'intervento</t>
  </si>
  <si>
    <t>Caratteristiche presenti  (Art.7)</t>
  </si>
  <si>
    <r>
      <rPr>
        <sz val="7"/>
        <rFont val="Arial"/>
        <family val="2"/>
      </rPr>
      <t xml:space="preserve">Ipotesi che ricorre
</t>
    </r>
    <r>
      <rPr>
        <b/>
        <sz val="7"/>
        <rFont val="Arial"/>
        <family val="0"/>
      </rPr>
      <t>(si=1 no=0)</t>
    </r>
  </si>
  <si>
    <t>%
Incremento</t>
  </si>
  <si>
    <t>(17)</t>
  </si>
  <si>
    <t>(18)</t>
  </si>
  <si>
    <t>(19)</t>
  </si>
  <si>
    <t>(12)</t>
  </si>
  <si>
    <t>(13)</t>
  </si>
  <si>
    <t>(14)</t>
  </si>
  <si>
    <t>Su (Art.3)</t>
  </si>
  <si>
    <t>Superficie utile abitabile</t>
  </si>
  <si>
    <t>1) È presente più di un ascensore per ogni scala se questa serve meno di 6 piani sopraelevati.</t>
  </si>
  <si>
    <t>Snr (Art.6)</t>
  </si>
  <si>
    <t>Superficie netta non residenz.</t>
  </si>
  <si>
    <t>2) È presente scala di servizio anche se non espressamente prescritta da leggi o regolamenti o da necessità di prevenzione di infortuni o incendi</t>
  </si>
  <si>
    <t>60% Snr</t>
  </si>
  <si>
    <t>Superficie ragguagliata</t>
  </si>
  <si>
    <t>3) Presenza di altezza libera netta di piano superiore a 3m o a quella minima prescritta da norme regolamentari. Per ambienti con altezze diverse si fa riferimento all'altezza media ponderale</t>
  </si>
  <si>
    <t>4=   1+3</t>
  </si>
  <si>
    <t>Sc (Art.2)</t>
  </si>
  <si>
    <t>Superficie complessiva</t>
  </si>
  <si>
    <t>4) presenza di piscina coperta o scoperta quando sia a servizio di uno o più edifici comprendenti meno di 15 unità immobiliari</t>
  </si>
  <si>
    <t>5) Presenza di alloggi di custodia a servizio di uno o più edifici comprendenti meno di 15 unità immobiliari</t>
  </si>
  <si>
    <t xml:space="preserve"> PER ATTIVITA' TURISTICHE COMMERCIALI  E RELATIVI SERVIZI ED ACCESSORI</t>
  </si>
  <si>
    <r>
      <rPr>
        <sz val="8"/>
        <rFont val="Arial"/>
        <family val="2"/>
      </rPr>
      <t xml:space="preserve"> Tot. (i</t>
    </r>
    <r>
      <rPr>
        <sz val="6"/>
        <rFont val="Arial"/>
        <family val="0"/>
      </rPr>
      <t>3</t>
    </r>
    <r>
      <rPr>
        <sz val="8"/>
        <rFont val="Arial"/>
        <family val="0"/>
      </rPr>
      <t>)</t>
    </r>
  </si>
  <si>
    <t>Se la parte commerciale è inferiore al 25% rispetto alla parte residenziale la medesima va considerata, e pertanto computata, come se fosse residenziale</t>
  </si>
  <si>
    <t>TABELLA 5 - Maggiorazioni (Art.8)</t>
  </si>
  <si>
    <t>Totale incrementi     i=i1+i2+i3</t>
  </si>
  <si>
    <t>Classe (Art.8)</t>
  </si>
  <si>
    <t>M  =  %
Maggiorazione</t>
  </si>
  <si>
    <t>Se la parte commerciale è uguale o maggiore al 25% rispetto alla parte residenziale, calcolare il costo di costruzione applicando il 10% sul computo metrico estimativo delle opere.</t>
  </si>
  <si>
    <t>(15)</t>
  </si>
  <si>
    <t>(16)</t>
  </si>
  <si>
    <t>Caratteristiche delle abitazioni aventi caratteristiche di lusso - D.M. 2 agosto 1969</t>
  </si>
  <si>
    <r>
      <rPr>
        <sz val="7"/>
        <rFont val="Arial"/>
        <family val="2"/>
      </rPr>
      <t xml:space="preserve">Ipotesi che ricorre               </t>
    </r>
    <r>
      <rPr>
        <b/>
        <sz val="7"/>
        <rFont val="Arial"/>
        <family val="0"/>
      </rPr>
      <t>(si=1 no=0)</t>
    </r>
  </si>
  <si>
    <t xml:space="preserve">Art. 1 - Le  abitazioni  realizzate  su  aree  destinate   dagli   strumenti urbanistici, adottati od approvati, a «ville», «parco privato» ovvero a costruzioni qualificate dai predetti strumenti come «di lusso». </t>
  </si>
  <si>
    <t>-</t>
  </si>
  <si>
    <t xml:space="preserve">Art. 2 - Le abitazioni  realizzate  su  aree  per  le  quali  gli  strumenti urbanistici, adottati od approvati, prevedono  una  destinazione  con tipologia  edilizia  di  case  unifamiliari  e   con   la   specifica prescrizione di lotti non inferiori  a  3000  mq.,  escluse  le  zone agricole, anche se in esse siano consentite costruzioni residenziali. </t>
  </si>
  <si>
    <t xml:space="preserve">Art.3 - Le abitazioni facenti parte  di  fabbricati  che  abbiano  cubatura superiore a 2000 mc.  e  siano  realizzati  su  lotti  nei  quali  la cubatura edificata risulti inferiore a 25 mc. v.p.p. per ogni 100 mq di superficie asservita ai fabbricati. </t>
  </si>
  <si>
    <t xml:space="preserve">Art.4 - Le abitazioni unifamiliari dotate di piscina di almeno  80  mq di superficie o campi da tennis con sottofondo drenato di superficie non inferiore a 650 mq. </t>
  </si>
  <si>
    <t xml:space="preserve">Art.5 - Le case composte di uno o  piu' vani costituenti unico alloggio padronale aventi superficie utile complessiva  superiore  a  mq.  200 (esclusi i balconi, le terrazze, le cantine, le soffitte, le scale  e posto macchine) ed aventi  come  pertinenza  un'area  scoperta  della superficie di oltre sei volte l'area coperta. </t>
  </si>
  <si>
    <t xml:space="preserve">Art.6 - Le singole unita' immobiliari aventi superficie utile complessiva superiore a mq. 240 (esclusi i balconi, le terrazze, le  cantine,  le soffitte, le scale e posto macchine). </t>
  </si>
  <si>
    <t xml:space="preserve">Art.7 - Le abitazioni facenti parte di fabbricati o costituenti  fabbricati insistenti su aree comunque  destinate  all'edilizia  residenziale, quando il costo del terreno coperto e di  pertinenza  supera di  una volta e mezzo il costo della sola costruzione. </t>
  </si>
  <si>
    <t xml:space="preserve">Art.8 - Le case e  le  singole  unita'  immobiliari  che  abbiano  oltre  4 caratteristiche  tra  quelle  di seguito elencate. </t>
  </si>
  <si>
    <t>a) - Superficie dell'appartamento</t>
  </si>
  <si>
    <t>Superficie utile complessiva superiore a mq 160, esclusi dal computo terrazze e balconi, cantine, soffitte, scale e posto macchine.</t>
  </si>
  <si>
    <t>b) - Terrazze a livello coperte e scoperte e balconi</t>
  </si>
  <si>
    <t>Quando la loro superficie utile complessiva supera mq 65 a servizio di una singola unita' immobiliare urbana.</t>
  </si>
  <si>
    <t>c) - Ascensori</t>
  </si>
  <si>
    <t>Quando vi sia piu' di un ascensore per ogni scala, ogni ascensore in piu' conta per una caratteristica se la scala serve meno di 7 piani sopraelevati.</t>
  </si>
  <si>
    <t>d) - Scala di servizio</t>
  </si>
  <si>
    <t>Quando non sia prescritta da leggi, regolamenti o imposta a necessita' di prevenzione di infortuni od incendi</t>
  </si>
  <si>
    <t>e) - Montacarichi o ascensore di servizio</t>
  </si>
  <si>
    <t>Quando sono a servizio di meno di 4 piani.</t>
  </si>
  <si>
    <t>f) - Scala principale</t>
  </si>
  <si>
    <t>a) con pareti rivestite di materiali pregiati per un'altezza superiore a cm 170 di media;
b) con pareti rivestite di materiali lavorati in modo pregiato.</t>
  </si>
  <si>
    <t>g) - Altezza libera netta del piano</t>
  </si>
  <si>
    <t>Superiore a m. 3,30 salvo che regolamenti edilizi prevedano altezze minime superiori</t>
  </si>
  <si>
    <t>h) - Porte di ingresso agli appartamenti da scala interna</t>
  </si>
  <si>
    <t>a) in legno pregiato o massello e lastronato;
b) di legno intagliato, scolpito o intarsiato;
c) con decorazioni pregiate sovrapposte od imprese.</t>
  </si>
  <si>
    <t>i) - Infissi interni</t>
  </si>
  <si>
    <t>Come alle lettere a), b), c) della caratteristica h) anche se tamburati qualora la loro superficie complessiva superi il 50% (cinquanta per cento) della superficie totale.</t>
  </si>
  <si>
    <t>l) - Pavimenti</t>
  </si>
  <si>
    <t>Eseguiti per una superficie complessiva superiore al 50% (cinquanta per cento) della superficie utile totale dell'appartamento:
 a) in materiale pregiato;
 b) con materiali lavorati in modo pregiato.</t>
  </si>
  <si>
    <t>m) - Pareti</t>
  </si>
  <si>
    <t>Quando per oltre il 30% (trenta per cento) della loro superficie complessiva siano:
 a) eseguite con materiali e lavori pregiati;
 b) rivestite di stoffe od altri materiali pregiati.</t>
  </si>
  <si>
    <t>n) - Soffitti</t>
  </si>
  <si>
    <t>Se a cassettoni decorati oppure decorati con stucchi tirati sul posto dipinti a mano, escluse le piccole sagome di distacco fra pareti e soffitti.</t>
  </si>
  <si>
    <t>o) - Piscina</t>
  </si>
  <si>
    <t>Coperta o scoperta, in muratura, quando sia a servizio di un edificio o di un complesso di edifici comprendenti meno di 15 unita' immobiliari</t>
  </si>
  <si>
    <t>p) - Campo da tennis</t>
  </si>
  <si>
    <t>Quando sia a servizio di un edificio o di un complesso di edifici comprendenti meno di 15 unita' immobiliari.</t>
  </si>
  <si>
    <t>Percentuali del contributo sul costo di costruzione</t>
  </si>
  <si>
    <t>Caratteristiche tipologiche delle costruzioni</t>
  </si>
  <si>
    <t>Percentuali</t>
  </si>
  <si>
    <t>2 - Abitazioni aventi caratteristiche di lusso (D.M. 2 agosto 1969)</t>
  </si>
  <si>
    <t>1A - Abitazioni aventi: Su &gt; 160mq  e Snr&lt; 60mq</t>
  </si>
  <si>
    <t>1B - Abitazioni aventi: 130mq &lt; Su &lt;= 160mq  e Snr &lt; 55mq</t>
  </si>
  <si>
    <t>1C - Abitazioni aventi: 110mq &lt; Su &lt;= 130mq  e Snr &lt; 50mq</t>
  </si>
  <si>
    <t>1D - Abitazioni aventi: 95mq &lt; Su &lt;= 110mq  e Snr &lt; 45mq</t>
  </si>
  <si>
    <t>1E - Abitazioni aventi: Su &lt; 95mq  e Snr &lt; 40mq</t>
  </si>
  <si>
    <t>* Qualora la superficie degli accessori superi quella indicata a fianco di ciascuna categoria, la percentuale da applicare è quella della categoria immediatamente superiore</t>
  </si>
  <si>
    <t>Le percentuali di applicazione sopraindicate per le sole costruzioni destinate ad abitazione sono ridotte di un punto nei seguenti casi:</t>
  </si>
  <si>
    <t>A - Gli edifici verranno dotati, ai fini del riscaldamento invernale e/o condizionamento estivo, di sistemi costruttivi ed impianti che utilizzano l'energia solare</t>
  </si>
  <si>
    <t>B - Gli edifici da realizzare avranno struttura portante in muratura o pietrame e/o laterizio</t>
  </si>
  <si>
    <t>Percentuale costo costruzione</t>
  </si>
  <si>
    <t>Interventi</t>
  </si>
  <si>
    <t>1 - Ristrutturazione</t>
  </si>
  <si>
    <t>2 - Nuova costruzione</t>
  </si>
  <si>
    <t>A</t>
  </si>
  <si>
    <t>Costo massimo a mq dell'edilizia agevolata</t>
  </si>
  <si>
    <t>Euro/mq</t>
  </si>
  <si>
    <t>C</t>
  </si>
  <si>
    <t>Costo al mq di costruzione maggiorato = Ax[1+(M/100)]</t>
  </si>
  <si>
    <t>D</t>
  </si>
  <si>
    <t>Costo di costruzione della parte residenziale dell'edificio = Sc x C</t>
  </si>
  <si>
    <t>Euro</t>
  </si>
  <si>
    <t>E</t>
  </si>
  <si>
    <t xml:space="preserve">Percentuale </t>
  </si>
  <si>
    <t>F</t>
  </si>
  <si>
    <t xml:space="preserve">Costo di costruzione </t>
  </si>
  <si>
    <t>G</t>
  </si>
  <si>
    <t>Costo Costruzione dopo abbattimento</t>
  </si>
  <si>
    <t>IL TECNICO INCARICATO (timbro e firma)</t>
  </si>
  <si>
    <t>Rapporto compatibilità per calcolo del contributo di costruzione_rev1.xls</t>
  </si>
  <si>
    <t>Data esecuzione: 05/10/2022 09:56</t>
  </si>
  <si>
    <t>Le seguenti caratteristiche della cartella di lavoro non sono supportate nelle versioni precedenti di Excel. Se si apre la cartella di lavoro in una versione precedente di Excel o la si salva in un formato di file precedente, tali caratteristiche potrebbero andare perse o venire ridotte.</t>
  </si>
  <si>
    <t>Perdita di fedeltà non significativa</t>
  </si>
  <si>
    <t>Numero occorrenze</t>
  </si>
  <si>
    <t>Versione</t>
  </si>
  <si>
    <t>Alcune celle o stili di questa cartella di lavoro includono una formattazione non supportata nel formato di file selezionato. Tale formattazione verrà convertita nella formattazione più simile disponibile.</t>
  </si>
  <si>
    <t>Excel 97-2003</t>
  </si>
  <si>
    <r>
      <t>Porzione</t>
    </r>
    <r>
      <rPr>
        <b/>
        <sz val="10"/>
        <color indexed="10"/>
        <rFont val="Arial"/>
        <family val="2"/>
      </rPr>
      <t>**</t>
    </r>
    <r>
      <rPr>
        <b/>
        <sz val="7"/>
        <rFont val="Arial"/>
        <family val="2"/>
      </rPr>
      <t xml:space="preserve">
oggetto</t>
    </r>
    <r>
      <rPr>
        <sz val="7"/>
        <rFont val="Arial"/>
        <family val="0"/>
      </rPr>
      <t xml:space="preserve"> d'intervento
Su - (mq)</t>
    </r>
  </si>
  <si>
    <r>
      <t>Porzione</t>
    </r>
    <r>
      <rPr>
        <b/>
        <sz val="10"/>
        <color indexed="10"/>
        <rFont val="Arial"/>
        <family val="2"/>
      </rPr>
      <t>**</t>
    </r>
    <r>
      <rPr>
        <b/>
        <sz val="7"/>
        <rFont val="Arial"/>
        <family val="2"/>
      </rPr>
      <t xml:space="preserve">
oggetto d'intervento
</t>
    </r>
    <r>
      <rPr>
        <sz val="7"/>
        <rFont val="Arial"/>
        <family val="0"/>
      </rPr>
      <t>Snr - (mq)</t>
    </r>
  </si>
  <si>
    <r>
      <rPr>
        <sz val="10"/>
        <color indexed="10"/>
        <rFont val="Arial"/>
        <family val="2"/>
      </rPr>
      <t xml:space="preserve"> ** </t>
    </r>
    <r>
      <rPr>
        <sz val="7"/>
        <color indexed="10"/>
        <rFont val="Arial"/>
        <family val="2"/>
      </rPr>
      <t>la S.U. della porzione oggetto di intervento 
non può 
superare quella totale 
dell' unità immobiliare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</si>
</sst>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410]\ * #,##0.00\ ;\-[$€-410]\ * #,##0.00\ ;[$€-410]\ * \-#\ "/>
    <numFmt numFmtId="165" formatCode="&quot;€   &quot;#,##0.00"/>
  </numFmts>
  <fonts count="59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0"/>
      <name val="Comic Sans MS"/>
      <family val="4"/>
    </font>
    <font>
      <b/>
      <sz val="9"/>
      <name val="Arial"/>
      <family val="2"/>
    </font>
    <font>
      <b/>
      <sz val="9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0"/>
    </font>
    <font>
      <b/>
      <sz val="6"/>
      <name val="Arial"/>
      <family val="2"/>
    </font>
    <font>
      <sz val="8"/>
      <color indexed="27"/>
      <name val="Arial"/>
      <family val="2"/>
    </font>
    <font>
      <sz val="8"/>
      <color indexed="42"/>
      <name val="Arial"/>
      <family val="2"/>
    </font>
    <font>
      <sz val="7"/>
      <color indexed="23"/>
      <name val="Arial"/>
      <family val="2"/>
    </font>
    <font>
      <sz val="7"/>
      <color indexed="27"/>
      <name val="Arial"/>
      <family val="2"/>
    </font>
    <font>
      <b/>
      <sz val="8"/>
      <color indexed="8"/>
      <name val="Tahoma"/>
      <family val="2"/>
    </font>
    <font>
      <sz val="10"/>
      <color indexed="8"/>
      <name val="Arial"/>
      <family val="0"/>
    </font>
    <font>
      <sz val="10"/>
      <color indexed="10"/>
      <name val="Arial"/>
      <family val="2"/>
    </font>
    <font>
      <sz val="7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164" fontId="0" fillId="0" borderId="0" applyFill="0" applyBorder="0" applyProtection="0">
      <alignment/>
    </xf>
    <xf numFmtId="0" fontId="4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35" borderId="10" xfId="0" applyNumberFormat="1" applyFont="1" applyFill="1" applyBorder="1" applyAlignment="1" applyProtection="1">
      <alignment vertical="center"/>
      <protection locked="0"/>
    </xf>
    <xf numFmtId="0" fontId="7" fillId="33" borderId="0" xfId="0" applyFont="1" applyFill="1" applyBorder="1" applyAlignment="1" applyProtection="1">
      <alignment/>
      <protection/>
    </xf>
    <xf numFmtId="0" fontId="8" fillId="34" borderId="10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9" fillId="36" borderId="0" xfId="0" applyFont="1" applyFill="1" applyBorder="1" applyAlignment="1" applyProtection="1">
      <alignment/>
      <protection/>
    </xf>
    <xf numFmtId="0" fontId="9" fillId="36" borderId="0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2" fillId="36" borderId="0" xfId="0" applyFont="1" applyFill="1" applyAlignment="1" applyProtection="1">
      <alignment vertical="top" wrapText="1"/>
      <protection/>
    </xf>
    <xf numFmtId="0" fontId="3" fillId="36" borderId="0" xfId="0" applyFont="1" applyFill="1" applyBorder="1" applyAlignment="1" applyProtection="1">
      <alignment vertical="center"/>
      <protection/>
    </xf>
    <xf numFmtId="0" fontId="10" fillId="36" borderId="11" xfId="0" applyFont="1" applyFill="1" applyBorder="1" applyAlignment="1" applyProtection="1">
      <alignment vertical="center"/>
      <protection/>
    </xf>
    <xf numFmtId="0" fontId="10" fillId="36" borderId="0" xfId="0" applyFont="1" applyFill="1" applyBorder="1" applyAlignment="1" applyProtection="1">
      <alignment vertical="center"/>
      <protection/>
    </xf>
    <xf numFmtId="0" fontId="9" fillId="36" borderId="0" xfId="0" applyFont="1" applyFill="1" applyBorder="1" applyAlignment="1" applyProtection="1">
      <alignment horizontal="center" vertical="center" wrapText="1"/>
      <protection/>
    </xf>
    <xf numFmtId="0" fontId="9" fillId="36" borderId="10" xfId="0" applyFont="1" applyFill="1" applyBorder="1" applyAlignment="1" applyProtection="1">
      <alignment horizontal="center" vertical="center" wrapText="1"/>
      <protection/>
    </xf>
    <xf numFmtId="0" fontId="10" fillId="36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 wrapText="1"/>
      <protection locked="0"/>
    </xf>
    <xf numFmtId="49" fontId="9" fillId="36" borderId="0" xfId="0" applyNumberFormat="1" applyFont="1" applyFill="1" applyBorder="1" applyAlignment="1" applyProtection="1">
      <alignment horizontal="center" vertical="center" wrapText="1"/>
      <protection/>
    </xf>
    <xf numFmtId="49" fontId="9" fillId="36" borderId="10" xfId="0" applyNumberFormat="1" applyFont="1" applyFill="1" applyBorder="1" applyAlignment="1" applyProtection="1">
      <alignment horizontal="center" vertical="center" wrapText="1"/>
      <protection/>
    </xf>
    <xf numFmtId="49" fontId="9" fillId="36" borderId="12" xfId="0" applyNumberFormat="1" applyFont="1" applyFill="1" applyBorder="1" applyAlignment="1" applyProtection="1">
      <alignment horizontal="center" vertical="center" wrapText="1"/>
      <protection/>
    </xf>
    <xf numFmtId="4" fontId="9" fillId="36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0" xfId="0" applyNumberFormat="1" applyFont="1" applyAlignment="1" applyProtection="1">
      <alignment horizontal="center" vertical="center" wrapText="1"/>
      <protection locked="0"/>
    </xf>
    <xf numFmtId="0" fontId="3" fillId="36" borderId="0" xfId="0" applyFont="1" applyFill="1" applyBorder="1" applyAlignment="1" applyProtection="1">
      <alignment vertical="center" wrapText="1"/>
      <protection/>
    </xf>
    <xf numFmtId="0" fontId="3" fillId="36" borderId="13" xfId="0" applyFont="1" applyFill="1" applyBorder="1" applyAlignment="1" applyProtection="1">
      <alignment horizontal="center" vertical="center" wrapText="1"/>
      <protection/>
    </xf>
    <xf numFmtId="0" fontId="3" fillId="36" borderId="13" xfId="0" applyNumberFormat="1" applyFont="1" applyFill="1" applyBorder="1" applyAlignment="1" applyProtection="1">
      <alignment horizontal="center" vertical="center" wrapText="1"/>
      <protection/>
    </xf>
    <xf numFmtId="4" fontId="3" fillId="37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36" borderId="10" xfId="0" applyNumberFormat="1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9" fillId="36" borderId="0" xfId="0" applyFont="1" applyFill="1" applyBorder="1" applyAlignment="1" applyProtection="1">
      <alignment horizontal="right" vertical="center" wrapText="1"/>
      <protection/>
    </xf>
    <xf numFmtId="4" fontId="3" fillId="36" borderId="14" xfId="0" applyNumberFormat="1" applyFont="1" applyFill="1" applyBorder="1" applyAlignment="1" applyProtection="1">
      <alignment horizontal="center" vertical="center" wrapText="1"/>
      <protection/>
    </xf>
    <xf numFmtId="4" fontId="3" fillId="36" borderId="0" xfId="0" applyNumberFormat="1" applyFont="1" applyFill="1" applyBorder="1" applyAlignment="1" applyProtection="1">
      <alignment horizontal="center" vertical="center" wrapText="1"/>
      <protection/>
    </xf>
    <xf numFmtId="2" fontId="3" fillId="36" borderId="0" xfId="0" applyNumberFormat="1" applyFont="1" applyFill="1" applyBorder="1" applyAlignment="1" applyProtection="1">
      <alignment horizontal="center" vertical="center" wrapText="1"/>
      <protection/>
    </xf>
    <xf numFmtId="0" fontId="10" fillId="36" borderId="0" xfId="0" applyFont="1" applyFill="1" applyBorder="1" applyAlignment="1" applyProtection="1">
      <alignment vertical="center" wrapText="1"/>
      <protection/>
    </xf>
    <xf numFmtId="0" fontId="3" fillId="36" borderId="0" xfId="0" applyFont="1" applyFill="1" applyAlignment="1" applyProtection="1">
      <alignment vertical="center"/>
      <protection/>
    </xf>
    <xf numFmtId="0" fontId="9" fillId="36" borderId="0" xfId="0" applyFont="1" applyFill="1" applyBorder="1" applyAlignment="1" applyProtection="1">
      <alignment vertical="center" wrapText="1"/>
      <protection/>
    </xf>
    <xf numFmtId="0" fontId="9" fillId="36" borderId="0" xfId="0" applyFont="1" applyFill="1" applyAlignment="1" applyProtection="1">
      <alignment vertical="center" wrapText="1"/>
      <protection/>
    </xf>
    <xf numFmtId="0" fontId="9" fillId="0" borderId="0" xfId="0" applyFont="1" applyAlignment="1" applyProtection="1">
      <alignment vertical="center" wrapText="1"/>
      <protection locked="0"/>
    </xf>
    <xf numFmtId="49" fontId="9" fillId="36" borderId="0" xfId="0" applyNumberFormat="1" applyFont="1" applyFill="1" applyBorder="1" applyAlignment="1" applyProtection="1">
      <alignment vertical="center" wrapText="1"/>
      <protection/>
    </xf>
    <xf numFmtId="49" fontId="9" fillId="36" borderId="0" xfId="0" applyNumberFormat="1" applyFont="1" applyFill="1" applyAlignment="1" applyProtection="1">
      <alignment vertical="center" wrapText="1"/>
      <protection/>
    </xf>
    <xf numFmtId="49" fontId="9" fillId="0" borderId="0" xfId="0" applyNumberFormat="1" applyFont="1" applyAlignment="1" applyProtection="1">
      <alignment vertical="center" wrapText="1"/>
      <protection locked="0"/>
    </xf>
    <xf numFmtId="0" fontId="0" fillId="36" borderId="0" xfId="0" applyFill="1" applyBorder="1" applyAlignment="1" applyProtection="1">
      <alignment vertical="center" wrapText="1"/>
      <protection/>
    </xf>
    <xf numFmtId="0" fontId="0" fillId="36" borderId="0" xfId="0" applyFill="1" applyAlignment="1" applyProtection="1">
      <alignment vertical="center" wrapText="1"/>
      <protection/>
    </xf>
    <xf numFmtId="0" fontId="3" fillId="36" borderId="15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 locked="0"/>
    </xf>
    <xf numFmtId="0" fontId="3" fillId="36" borderId="0" xfId="0" applyFont="1" applyFill="1" applyAlignment="1" applyProtection="1">
      <alignment vertical="center" wrapText="1"/>
      <protection/>
    </xf>
    <xf numFmtId="0" fontId="3" fillId="36" borderId="0" xfId="0" applyFont="1" applyFill="1" applyBorder="1" applyAlignment="1" applyProtection="1">
      <alignment/>
      <protection/>
    </xf>
    <xf numFmtId="0" fontId="3" fillId="36" borderId="0" xfId="0" applyFont="1" applyFill="1" applyAlignment="1" applyProtection="1">
      <alignment/>
      <protection/>
    </xf>
    <xf numFmtId="0" fontId="9" fillId="36" borderId="10" xfId="0" applyFont="1" applyFill="1" applyBorder="1" applyAlignment="1" applyProtection="1">
      <alignment horizontal="center"/>
      <protection/>
    </xf>
    <xf numFmtId="0" fontId="3" fillId="36" borderId="10" xfId="0" applyFont="1" applyFill="1" applyBorder="1" applyAlignment="1" applyProtection="1">
      <alignment horizontal="center"/>
      <protection/>
    </xf>
    <xf numFmtId="0" fontId="3" fillId="36" borderId="15" xfId="0" applyFont="1" applyFill="1" applyBorder="1" applyAlignment="1" applyProtection="1">
      <alignment horizontal="center"/>
      <protection/>
    </xf>
    <xf numFmtId="4" fontId="3" fillId="37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16" xfId="0" applyFont="1" applyFill="1" applyBorder="1" applyAlignment="1" applyProtection="1">
      <alignment horizontal="center"/>
      <protection/>
    </xf>
    <xf numFmtId="0" fontId="3" fillId="36" borderId="0" xfId="0" applyFont="1" applyFill="1" applyBorder="1" applyAlignment="1" applyProtection="1">
      <alignment horizontal="right" vertical="center" wrapText="1"/>
      <protection/>
    </xf>
    <xf numFmtId="0" fontId="3" fillId="36" borderId="17" xfId="0" applyFont="1" applyFill="1" applyBorder="1" applyAlignment="1" applyProtection="1">
      <alignment horizontal="right" vertical="center" wrapText="1"/>
      <protection/>
    </xf>
    <xf numFmtId="0" fontId="5" fillId="36" borderId="18" xfId="0" applyFont="1" applyFill="1" applyBorder="1" applyAlignment="1" applyProtection="1">
      <alignment horizontal="center" vertical="center" wrapText="1"/>
      <protection/>
    </xf>
    <xf numFmtId="4" fontId="5" fillId="36" borderId="19" xfId="0" applyNumberFormat="1" applyFont="1" applyFill="1" applyBorder="1" applyAlignment="1" applyProtection="1">
      <alignment horizontal="center" vertical="center" wrapText="1"/>
      <protection/>
    </xf>
    <xf numFmtId="0" fontId="10" fillId="36" borderId="0" xfId="0" applyFont="1" applyFill="1" applyBorder="1" applyAlignment="1" applyProtection="1">
      <alignment horizontal="center" vertical="center" wrapText="1"/>
      <protection/>
    </xf>
    <xf numFmtId="0" fontId="9" fillId="36" borderId="10" xfId="0" applyFont="1" applyFill="1" applyBorder="1" applyAlignment="1" applyProtection="1">
      <alignment vertical="center" wrapText="1"/>
      <protection/>
    </xf>
    <xf numFmtId="0" fontId="10" fillId="36" borderId="10" xfId="0" applyFont="1" applyFill="1" applyBorder="1" applyAlignment="1" applyProtection="1">
      <alignment horizontal="center" vertical="center" wrapText="1"/>
      <protection/>
    </xf>
    <xf numFmtId="49" fontId="0" fillId="36" borderId="0" xfId="0" applyNumberFormat="1" applyFill="1" applyBorder="1" applyAlignment="1" applyProtection="1">
      <alignment vertical="center" wrapText="1"/>
      <protection/>
    </xf>
    <xf numFmtId="49" fontId="0" fillId="0" borderId="0" xfId="0" applyNumberFormat="1" applyAlignment="1" applyProtection="1">
      <alignment vertical="center" wrapText="1"/>
      <protection locked="0"/>
    </xf>
    <xf numFmtId="0" fontId="9" fillId="36" borderId="12" xfId="0" applyFont="1" applyFill="1" applyBorder="1" applyAlignment="1" applyProtection="1">
      <alignment horizontal="center" vertical="center" wrapText="1"/>
      <protection/>
    </xf>
    <xf numFmtId="4" fontId="3" fillId="36" borderId="20" xfId="0" applyNumberFormat="1" applyFont="1" applyFill="1" applyBorder="1" applyAlignment="1" applyProtection="1">
      <alignment horizontal="center" vertical="center" wrapText="1"/>
      <protection/>
    </xf>
    <xf numFmtId="0" fontId="3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15" xfId="0" applyNumberFormat="1" applyFont="1" applyFill="1" applyBorder="1" applyAlignment="1" applyProtection="1">
      <alignment horizontal="center" vertical="center" wrapText="1"/>
      <protection/>
    </xf>
    <xf numFmtId="0" fontId="3" fillId="37" borderId="10" xfId="0" applyFont="1" applyFill="1" applyBorder="1" applyAlignment="1" applyProtection="1">
      <alignment horizontal="center" vertical="center" wrapText="1"/>
      <protection locked="0"/>
    </xf>
    <xf numFmtId="4" fontId="3" fillId="36" borderId="0" xfId="0" applyNumberFormat="1" applyFont="1" applyFill="1" applyBorder="1" applyAlignment="1" applyProtection="1">
      <alignment vertical="center" wrapText="1"/>
      <protection/>
    </xf>
    <xf numFmtId="0" fontId="3" fillId="37" borderId="10" xfId="0" applyFont="1" applyFill="1" applyBorder="1" applyAlignment="1" applyProtection="1">
      <alignment horizontal="center" vertical="center"/>
      <protection locked="0"/>
    </xf>
    <xf numFmtId="0" fontId="3" fillId="36" borderId="16" xfId="0" applyNumberFormat="1" applyFont="1" applyFill="1" applyBorder="1" applyAlignment="1" applyProtection="1">
      <alignment horizontal="center" vertical="center" wrapText="1"/>
      <protection/>
    </xf>
    <xf numFmtId="0" fontId="3" fillId="36" borderId="0" xfId="0" applyFont="1" applyFill="1" applyBorder="1" applyAlignment="1" applyProtection="1">
      <alignment wrapText="1"/>
      <protection/>
    </xf>
    <xf numFmtId="0" fontId="12" fillId="36" borderId="0" xfId="0" applyFont="1" applyFill="1" applyBorder="1" applyAlignment="1" applyProtection="1">
      <alignment horizontal="center" vertical="center" wrapText="1"/>
      <protection/>
    </xf>
    <xf numFmtId="0" fontId="10" fillId="36" borderId="10" xfId="0" applyNumberFormat="1" applyFont="1" applyFill="1" applyBorder="1" applyAlignment="1" applyProtection="1">
      <alignment horizontal="center" vertical="center"/>
      <protection/>
    </xf>
    <xf numFmtId="49" fontId="0" fillId="36" borderId="0" xfId="0" applyNumberFormat="1" applyFill="1" applyAlignment="1" applyProtection="1">
      <alignment vertical="center" wrapText="1"/>
      <protection/>
    </xf>
    <xf numFmtId="0" fontId="11" fillId="36" borderId="0" xfId="0" applyFont="1" applyFill="1" applyBorder="1" applyAlignment="1" applyProtection="1">
      <alignment vertical="center" wrapText="1"/>
      <protection/>
    </xf>
    <xf numFmtId="0" fontId="13" fillId="36" borderId="0" xfId="0" applyNumberFormat="1" applyFont="1" applyFill="1" applyBorder="1" applyAlignment="1" applyProtection="1">
      <alignment horizontal="center" vertical="center"/>
      <protection/>
    </xf>
    <xf numFmtId="0" fontId="14" fillId="36" borderId="0" xfId="0" applyNumberFormat="1" applyFont="1" applyFill="1" applyBorder="1" applyAlignment="1" applyProtection="1">
      <alignment horizontal="center" vertical="center"/>
      <protection/>
    </xf>
    <xf numFmtId="0" fontId="3" fillId="36" borderId="10" xfId="0" applyFont="1" applyFill="1" applyBorder="1" applyAlignment="1" applyProtection="1">
      <alignment horizontal="center" vertical="center"/>
      <protection/>
    </xf>
    <xf numFmtId="1" fontId="3" fillId="36" borderId="10" xfId="0" applyNumberFormat="1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 locked="0"/>
    </xf>
    <xf numFmtId="0" fontId="3" fillId="35" borderId="22" xfId="0" applyFont="1" applyFill="1" applyBorder="1" applyAlignment="1" applyProtection="1">
      <alignment horizontal="center" vertical="center"/>
      <protection locked="0"/>
    </xf>
    <xf numFmtId="0" fontId="0" fillId="36" borderId="0" xfId="0" applyFill="1" applyBorder="1" applyAlignment="1" applyProtection="1">
      <alignment/>
      <protection/>
    </xf>
    <xf numFmtId="0" fontId="9" fillId="36" borderId="0" xfId="0" applyFont="1" applyFill="1" applyBorder="1" applyAlignment="1" applyProtection="1">
      <alignment horizontal="left" vertical="center" wrapText="1"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ill="1" applyAlignment="1" applyProtection="1">
      <alignment/>
      <protection/>
    </xf>
    <xf numFmtId="0" fontId="15" fillId="36" borderId="0" xfId="0" applyFont="1" applyFill="1" applyBorder="1" applyAlignment="1" applyProtection="1">
      <alignment horizontal="center" vertical="center"/>
      <protection/>
    </xf>
    <xf numFmtId="0" fontId="9" fillId="36" borderId="10" xfId="0" applyFont="1" applyFill="1" applyBorder="1" applyAlignment="1" applyProtection="1">
      <alignment horizontal="center" vertical="center"/>
      <protection/>
    </xf>
    <xf numFmtId="0" fontId="16" fillId="36" borderId="0" xfId="0" applyFont="1" applyFill="1" applyBorder="1" applyAlignment="1" applyProtection="1">
      <alignment horizontal="center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9" fillId="36" borderId="0" xfId="0" applyFont="1" applyFill="1" applyBorder="1" applyAlignment="1" applyProtection="1">
      <alignment horizontal="left"/>
      <protection/>
    </xf>
    <xf numFmtId="0" fontId="10" fillId="36" borderId="0" xfId="0" applyFont="1" applyFill="1" applyBorder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0" fontId="9" fillId="36" borderId="0" xfId="0" applyFont="1" applyFill="1" applyBorder="1" applyAlignment="1" applyProtection="1">
      <alignment horizontal="center" vertical="center"/>
      <protection/>
    </xf>
    <xf numFmtId="0" fontId="10" fillId="36" borderId="14" xfId="0" applyFont="1" applyFill="1" applyBorder="1" applyAlignment="1" applyProtection="1">
      <alignment horizontal="center"/>
      <protection/>
    </xf>
    <xf numFmtId="0" fontId="5" fillId="36" borderId="10" xfId="0" applyFont="1" applyFill="1" applyBorder="1" applyAlignment="1" applyProtection="1">
      <alignment horizontal="center" vertical="center"/>
      <protection/>
    </xf>
    <xf numFmtId="165" fontId="3" fillId="36" borderId="10" xfId="0" applyNumberFormat="1" applyFont="1" applyFill="1" applyBorder="1" applyAlignment="1" applyProtection="1">
      <alignment horizontal="right" vertical="center" wrapText="1"/>
      <protection/>
    </xf>
    <xf numFmtId="165" fontId="3" fillId="36" borderId="10" xfId="0" applyNumberFormat="1" applyFont="1" applyFill="1" applyBorder="1" applyAlignment="1" applyProtection="1">
      <alignment horizontal="right" vertical="center"/>
      <protection/>
    </xf>
    <xf numFmtId="0" fontId="5" fillId="36" borderId="0" xfId="0" applyFont="1" applyFill="1" applyBorder="1" applyAlignment="1" applyProtection="1">
      <alignment vertical="center"/>
      <protection/>
    </xf>
    <xf numFmtId="165" fontId="3" fillId="36" borderId="0" xfId="0" applyNumberFormat="1" applyFont="1" applyFill="1" applyBorder="1" applyAlignment="1" applyProtection="1">
      <alignment horizontal="right" vertical="center" wrapText="1"/>
      <protection/>
    </xf>
    <xf numFmtId="0" fontId="3" fillId="36" borderId="13" xfId="0" applyFont="1" applyFill="1" applyBorder="1" applyAlignment="1" applyProtection="1">
      <alignment vertical="center" wrapText="1"/>
      <protection/>
    </xf>
    <xf numFmtId="1" fontId="3" fillId="36" borderId="10" xfId="0" applyNumberFormat="1" applyFont="1" applyFill="1" applyBorder="1" applyAlignment="1" applyProtection="1">
      <alignment horizontal="right" vertical="center" wrapText="1"/>
      <protection/>
    </xf>
    <xf numFmtId="165" fontId="3" fillId="36" borderId="12" xfId="0" applyNumberFormat="1" applyFont="1" applyFill="1" applyBorder="1" applyAlignment="1" applyProtection="1">
      <alignment horizontal="right" vertical="center" wrapText="1"/>
      <protection/>
    </xf>
    <xf numFmtId="0" fontId="5" fillId="36" borderId="13" xfId="0" applyFont="1" applyFill="1" applyBorder="1" applyAlignment="1" applyProtection="1">
      <alignment horizontal="center" vertical="center"/>
      <protection/>
    </xf>
    <xf numFmtId="0" fontId="3" fillId="36" borderId="13" xfId="0" applyFont="1" applyFill="1" applyBorder="1" applyAlignment="1" applyProtection="1">
      <alignment vertical="center"/>
      <protection/>
    </xf>
    <xf numFmtId="0" fontId="9" fillId="36" borderId="23" xfId="0" applyFont="1" applyFill="1" applyBorder="1" applyAlignment="1" applyProtection="1">
      <alignment vertical="center" wrapText="1"/>
      <protection/>
    </xf>
    <xf numFmtId="0" fontId="3" fillId="36" borderId="23" xfId="0" applyFont="1" applyFill="1" applyBorder="1" applyAlignment="1" applyProtection="1">
      <alignment vertical="center" wrapText="1"/>
      <protection/>
    </xf>
    <xf numFmtId="0" fontId="3" fillId="36" borderId="15" xfId="0" applyFont="1" applyFill="1" applyBorder="1" applyAlignment="1" applyProtection="1">
      <alignment vertical="center" wrapText="1"/>
      <protection/>
    </xf>
    <xf numFmtId="0" fontId="3" fillId="36" borderId="23" xfId="0" applyFont="1" applyFill="1" applyBorder="1" applyAlignment="1" applyProtection="1">
      <alignment horizontal="center" vertical="center" wrapText="1"/>
      <protection/>
    </xf>
    <xf numFmtId="165" fontId="5" fillId="36" borderId="14" xfId="0" applyNumberFormat="1" applyFont="1" applyFill="1" applyBorder="1" applyAlignment="1" applyProtection="1">
      <alignment horizontal="right" vertical="center" wrapText="1"/>
      <protection/>
    </xf>
    <xf numFmtId="0" fontId="5" fillId="36" borderId="0" xfId="0" applyFont="1" applyFill="1" applyBorder="1" applyAlignment="1" applyProtection="1">
      <alignment horizontal="center"/>
      <protection/>
    </xf>
    <xf numFmtId="0" fontId="3" fillId="36" borderId="17" xfId="0" applyFont="1" applyFill="1" applyBorder="1" applyAlignment="1" applyProtection="1">
      <alignment horizontal="center" vertical="center" wrapText="1"/>
      <protection/>
    </xf>
    <xf numFmtId="165" fontId="3" fillId="36" borderId="0" xfId="0" applyNumberFormat="1" applyFont="1" applyFill="1" applyBorder="1" applyAlignment="1" applyProtection="1">
      <alignment vertical="center" wrapText="1"/>
      <protection/>
    </xf>
    <xf numFmtId="9" fontId="3" fillId="36" borderId="0" xfId="0" applyNumberFormat="1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vertical="top" wrapText="1"/>
      <protection/>
    </xf>
    <xf numFmtId="0" fontId="0" fillId="36" borderId="0" xfId="0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36" borderId="0" xfId="0" applyFill="1" applyAlignment="1" applyProtection="1">
      <alignment/>
      <protection locked="0"/>
    </xf>
    <xf numFmtId="0" fontId="2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24" xfId="0" applyNumberFormat="1" applyFont="1" applyBorder="1" applyAlignment="1">
      <alignment vertical="top" wrapText="1"/>
    </xf>
    <xf numFmtId="0" fontId="0" fillId="0" borderId="25" xfId="0" applyNumberFormat="1" applyBorder="1" applyAlignment="1">
      <alignment vertical="top" wrapText="1"/>
    </xf>
    <xf numFmtId="0" fontId="0" fillId="0" borderId="25" xfId="0" applyNumberFormat="1" applyBorder="1" applyAlignment="1">
      <alignment horizontal="center" vertical="top" wrapText="1"/>
    </xf>
    <xf numFmtId="0" fontId="0" fillId="0" borderId="26" xfId="0" applyNumberFormat="1" applyFont="1" applyBorder="1" applyAlignment="1">
      <alignment horizontal="center" vertical="top" wrapText="1"/>
    </xf>
    <xf numFmtId="0" fontId="57" fillId="36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 wrapText="1"/>
      <protection/>
    </xf>
    <xf numFmtId="49" fontId="9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49" fontId="9" fillId="0" borderId="0" xfId="0" applyNumberFormat="1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3" fillId="0" borderId="0" xfId="0" applyFont="1" applyAlignment="1" applyProtection="1">
      <alignment/>
      <protection/>
    </xf>
    <xf numFmtId="49" fontId="0" fillId="0" borderId="0" xfId="0" applyNumberFormat="1" applyAlignment="1" applyProtection="1">
      <alignment vertical="center" wrapText="1"/>
      <protection/>
    </xf>
    <xf numFmtId="0" fontId="3" fillId="36" borderId="12" xfId="0" applyFont="1" applyFill="1" applyBorder="1" applyAlignment="1" applyProtection="1">
      <alignment horizontal="left" vertical="center"/>
      <protection/>
    </xf>
    <xf numFmtId="0" fontId="3" fillId="36" borderId="14" xfId="0" applyFont="1" applyFill="1" applyBorder="1" applyAlignment="1" applyProtection="1">
      <alignment horizontal="center" vertical="top" wrapText="1"/>
      <protection/>
    </xf>
    <xf numFmtId="0" fontId="9" fillId="36" borderId="13" xfId="0" applyFont="1" applyFill="1" applyBorder="1" applyAlignment="1" applyProtection="1">
      <alignment horizontal="left" vertical="center"/>
      <protection/>
    </xf>
    <xf numFmtId="0" fontId="3" fillId="36" borderId="10" xfId="0" applyFont="1" applyFill="1" applyBorder="1" applyAlignment="1" applyProtection="1">
      <alignment vertical="center"/>
      <protection/>
    </xf>
    <xf numFmtId="0" fontId="3" fillId="36" borderId="10" xfId="0" applyFont="1" applyFill="1" applyBorder="1" applyAlignment="1" applyProtection="1">
      <alignment horizontal="left" vertical="center"/>
      <protection/>
    </xf>
    <xf numFmtId="0" fontId="9" fillId="36" borderId="17" xfId="0" applyFont="1" applyFill="1" applyBorder="1" applyAlignment="1" applyProtection="1">
      <alignment horizontal="left" vertical="center" wrapText="1"/>
      <protection/>
    </xf>
    <xf numFmtId="0" fontId="9" fillId="36" borderId="10" xfId="0" applyFont="1" applyFill="1" applyBorder="1" applyAlignment="1" applyProtection="1">
      <alignment horizontal="left" vertical="center" wrapText="1"/>
      <protection/>
    </xf>
    <xf numFmtId="0" fontId="10" fillId="36" borderId="11" xfId="0" applyFont="1" applyFill="1" applyBorder="1" applyAlignment="1" applyProtection="1">
      <alignment horizontal="left" vertical="center"/>
      <protection/>
    </xf>
    <xf numFmtId="0" fontId="9" fillId="38" borderId="22" xfId="0" applyFont="1" applyFill="1" applyBorder="1" applyAlignment="1" applyProtection="1">
      <alignment horizontal="left" vertical="center" wrapText="1"/>
      <protection/>
    </xf>
    <xf numFmtId="0" fontId="9" fillId="36" borderId="13" xfId="0" applyFont="1" applyFill="1" applyBorder="1" applyAlignment="1" applyProtection="1">
      <alignment horizontal="left"/>
      <protection/>
    </xf>
    <xf numFmtId="0" fontId="9" fillId="38" borderId="21" xfId="0" applyFont="1" applyFill="1" applyBorder="1" applyAlignment="1" applyProtection="1">
      <alignment horizontal="left" vertical="center" wrapText="1"/>
      <protection/>
    </xf>
    <xf numFmtId="0" fontId="11" fillId="36" borderId="10" xfId="0" applyFont="1" applyFill="1" applyBorder="1" applyAlignment="1" applyProtection="1">
      <alignment horizontal="center" vertical="center" wrapText="1"/>
      <protection/>
    </xf>
    <xf numFmtId="0" fontId="10" fillId="36" borderId="11" xfId="0" applyFont="1" applyFill="1" applyBorder="1" applyAlignment="1" applyProtection="1">
      <alignment horizontal="left" vertical="center" wrapText="1"/>
      <protection/>
    </xf>
    <xf numFmtId="0" fontId="10" fillId="36" borderId="10" xfId="0" applyFont="1" applyFill="1" applyBorder="1" applyAlignment="1" applyProtection="1">
      <alignment horizontal="center" vertical="center" wrapText="1"/>
      <protection/>
    </xf>
    <xf numFmtId="4" fontId="3" fillId="36" borderId="10" xfId="0" applyNumberFormat="1" applyFont="1" applyFill="1" applyBorder="1" applyAlignment="1" applyProtection="1">
      <alignment horizontal="center" vertical="center" wrapText="1"/>
      <protection/>
    </xf>
    <xf numFmtId="0" fontId="9" fillId="36" borderId="10" xfId="0" applyFont="1" applyFill="1" applyBorder="1" applyAlignment="1" applyProtection="1">
      <alignment horizontal="center" vertical="center" wrapText="1"/>
      <protection/>
    </xf>
    <xf numFmtId="49" fontId="9" fillId="36" borderId="10" xfId="0" applyNumberFormat="1" applyFont="1" applyFill="1" applyBorder="1" applyAlignment="1" applyProtection="1">
      <alignment horizontal="center" vertical="center" wrapText="1"/>
      <protection/>
    </xf>
    <xf numFmtId="4" fontId="3" fillId="36" borderId="14" xfId="0" applyNumberFormat="1" applyFont="1" applyFill="1" applyBorder="1" applyAlignment="1" applyProtection="1">
      <alignment horizontal="center" vertical="center" wrapText="1"/>
      <protection/>
    </xf>
    <xf numFmtId="0" fontId="10" fillId="36" borderId="11" xfId="0" applyFont="1" applyFill="1" applyBorder="1" applyAlignment="1" applyProtection="1">
      <alignment horizontal="center" vertical="center" wrapText="1"/>
      <protection/>
    </xf>
    <xf numFmtId="0" fontId="10" fillId="36" borderId="0" xfId="0" applyFont="1" applyFill="1" applyBorder="1" applyAlignment="1" applyProtection="1">
      <alignment horizontal="left" vertical="center" wrapText="1"/>
      <protection/>
    </xf>
    <xf numFmtId="4" fontId="3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36" borderId="10" xfId="0" applyFont="1" applyFill="1" applyBorder="1" applyAlignment="1" applyProtection="1">
      <alignment horizontal="center" vertical="center" wrapText="1"/>
      <protection/>
    </xf>
    <xf numFmtId="0" fontId="3" fillId="36" borderId="13" xfId="0" applyFont="1" applyFill="1" applyBorder="1" applyAlignment="1" applyProtection="1">
      <alignment horizontal="center" vertical="center" wrapText="1"/>
      <protection/>
    </xf>
    <xf numFmtId="4" fontId="3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36" borderId="0" xfId="0" applyFont="1" applyFill="1" applyBorder="1" applyAlignment="1" applyProtection="1">
      <alignment vertical="center" wrapText="1"/>
      <protection/>
    </xf>
    <xf numFmtId="0" fontId="2" fillId="33" borderId="27" xfId="0" applyFont="1" applyFill="1" applyBorder="1" applyAlignment="1" applyProtection="1">
      <alignment horizontal="left" wrapText="1"/>
      <protection/>
    </xf>
    <xf numFmtId="0" fontId="2" fillId="36" borderId="0" xfId="0" applyFont="1" applyFill="1" applyBorder="1" applyAlignment="1" applyProtection="1">
      <alignment vertical="top" wrapText="1"/>
      <protection/>
    </xf>
    <xf numFmtId="0" fontId="2" fillId="36" borderId="0" xfId="0" applyFont="1" applyFill="1" applyBorder="1" applyAlignment="1" applyProtection="1">
      <alignment horizontal="center" vertical="top" wrapText="1"/>
      <protection/>
    </xf>
    <xf numFmtId="0" fontId="58" fillId="36" borderId="27" xfId="0" applyFont="1" applyFill="1" applyBorder="1" applyAlignment="1" applyProtection="1">
      <alignment horizontal="right" vertical="center" wrapText="1"/>
      <protection/>
    </xf>
    <xf numFmtId="0" fontId="58" fillId="36" borderId="0" xfId="0" applyFont="1" applyFill="1" applyBorder="1" applyAlignment="1" applyProtection="1">
      <alignment horizontal="right" vertical="center" wrapText="1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49" fontId="6" fillId="35" borderId="10" xfId="0" applyNumberFormat="1" applyFont="1" applyFill="1" applyBorder="1" applyAlignment="1" applyProtection="1">
      <alignment vertical="center"/>
      <protection locked="0"/>
    </xf>
    <xf numFmtId="0" fontId="6" fillId="35" borderId="10" xfId="0" applyNumberFormat="1" applyFont="1" applyFill="1" applyBorder="1" applyAlignment="1" applyProtection="1">
      <alignment vertical="center"/>
      <protection locked="0"/>
    </xf>
    <xf numFmtId="0" fontId="3" fillId="33" borderId="28" xfId="0" applyFont="1" applyFill="1" applyBorder="1" applyAlignment="1" applyProtection="1">
      <alignment horizontal="left" vertical="center"/>
      <protection/>
    </xf>
    <xf numFmtId="49" fontId="5" fillId="39" borderId="23" xfId="0" applyNumberFormat="1" applyFont="1" applyFill="1" applyBorder="1" applyAlignment="1" applyProtection="1">
      <alignment horizontal="right" vertical="center"/>
      <protection/>
    </xf>
    <xf numFmtId="0" fontId="1" fillId="33" borderId="0" xfId="0" applyFont="1" applyFill="1" applyBorder="1" applyAlignment="1" applyProtection="1">
      <alignment horizontal="center" wrapText="1"/>
      <protection/>
    </xf>
    <xf numFmtId="0" fontId="2" fillId="33" borderId="0" xfId="0" applyFont="1" applyFill="1" applyBorder="1" applyAlignment="1" applyProtection="1">
      <alignment/>
      <protection/>
    </xf>
    <xf numFmtId="0" fontId="5" fillId="33" borderId="27" xfId="0" applyFont="1" applyFill="1" applyBorder="1" applyAlignment="1" applyProtection="1">
      <alignment horizontal="left" wrapText="1"/>
      <protection/>
    </xf>
    <xf numFmtId="0" fontId="5" fillId="33" borderId="0" xfId="0" applyFont="1" applyFill="1" applyBorder="1" applyAlignment="1" applyProtection="1">
      <alignment horizontal="center"/>
      <protection/>
    </xf>
    <xf numFmtId="49" fontId="6" fillId="35" borderId="12" xfId="0" applyNumberFormat="1" applyFont="1" applyFill="1" applyBorder="1" applyAlignment="1" applyProtection="1">
      <alignment vertical="center" wrapText="1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EDEDE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AEAEA"/>
      <rgbColor rgb="00E7E6E6"/>
      <rgbColor rgb="00FFE6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103</xdr:row>
      <xdr:rowOff>0</xdr:rowOff>
    </xdr:from>
    <xdr:to>
      <xdr:col>16</xdr:col>
      <xdr:colOff>85725</xdr:colOff>
      <xdr:row>104</xdr:row>
      <xdr:rowOff>57150</xdr:rowOff>
    </xdr:to>
    <xdr:sp>
      <xdr:nvSpPr>
        <xdr:cNvPr id="1" name="Text Box 2"/>
        <xdr:cNvSpPr>
          <a:spLocks/>
        </xdr:cNvSpPr>
      </xdr:nvSpPr>
      <xdr:spPr>
        <a:xfrm>
          <a:off x="8305800" y="30965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103</xdr:row>
      <xdr:rowOff>0</xdr:rowOff>
    </xdr:from>
    <xdr:to>
      <xdr:col>16</xdr:col>
      <xdr:colOff>85725</xdr:colOff>
      <xdr:row>104</xdr:row>
      <xdr:rowOff>57150</xdr:rowOff>
    </xdr:to>
    <xdr:sp>
      <xdr:nvSpPr>
        <xdr:cNvPr id="2" name="Text Box 23"/>
        <xdr:cNvSpPr>
          <a:spLocks/>
        </xdr:cNvSpPr>
      </xdr:nvSpPr>
      <xdr:spPr>
        <a:xfrm>
          <a:off x="8305800" y="30965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BI139"/>
  <sheetViews>
    <sheetView tabSelected="1" zoomScale="115" zoomScaleNormal="115" zoomScalePageLayoutView="0" workbookViewId="0" topLeftCell="A76">
      <selection activeCell="K82" sqref="K82"/>
    </sheetView>
  </sheetViews>
  <sheetFormatPr defaultColWidth="11.421875" defaultRowHeight="12.75"/>
  <cols>
    <col min="1" max="1" width="1.1484375" style="1" customWidth="1"/>
    <col min="2" max="2" width="4.8515625" style="1" customWidth="1"/>
    <col min="3" max="3" width="9.421875" style="1" customWidth="1"/>
    <col min="4" max="4" width="10.00390625" style="1" customWidth="1"/>
    <col min="5" max="5" width="9.7109375" style="1" customWidth="1"/>
    <col min="6" max="7" width="4.8515625" style="1" customWidth="1"/>
    <col min="8" max="8" width="2.7109375" style="1" customWidth="1"/>
    <col min="9" max="9" width="11.421875" style="1" customWidth="1"/>
    <col min="10" max="10" width="10.28125" style="1" customWidth="1"/>
    <col min="11" max="11" width="11.140625" style="1" customWidth="1"/>
    <col min="12" max="12" width="10.421875" style="1" customWidth="1"/>
    <col min="13" max="13" width="9.57421875" style="1" customWidth="1"/>
    <col min="14" max="14" width="1.28515625" style="1" customWidth="1"/>
    <col min="15" max="16384" width="11.421875" style="1" customWidth="1"/>
  </cols>
  <sheetData>
    <row r="1" spans="1:18" ht="32.25" customHeight="1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45"/>
      <c r="P1" s="145"/>
      <c r="Q1" s="145"/>
      <c r="R1" s="145"/>
    </row>
    <row r="2" spans="1:18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96"/>
      <c r="M2" s="196"/>
      <c r="N2" s="2"/>
      <c r="O2" s="145"/>
      <c r="P2" s="145"/>
      <c r="Q2" s="145"/>
      <c r="R2" s="145"/>
    </row>
    <row r="3" spans="1:28" s="6" customFormat="1" ht="26.25" customHeight="1">
      <c r="A3" s="3"/>
      <c r="B3" s="4" t="s">
        <v>1</v>
      </c>
      <c r="C3" s="197" t="s">
        <v>2</v>
      </c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3"/>
      <c r="O3" s="146"/>
      <c r="P3" s="146"/>
      <c r="Q3" s="146"/>
      <c r="R3" s="146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6" customFormat="1" ht="9.75" customHeight="1">
      <c r="A4" s="3"/>
      <c r="B4" s="7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3"/>
      <c r="O4" s="146"/>
      <c r="P4" s="146"/>
      <c r="Q4" s="146"/>
      <c r="R4" s="146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s="10" customFormat="1" ht="17.25" customHeight="1">
      <c r="A5" s="8"/>
      <c r="B5" s="190" t="s">
        <v>3</v>
      </c>
      <c r="C5" s="190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8"/>
      <c r="O5" s="153"/>
      <c r="P5" s="153"/>
      <c r="Q5" s="153"/>
      <c r="R5" s="153"/>
      <c r="S5" s="9"/>
      <c r="T5" s="9"/>
      <c r="U5" s="9"/>
      <c r="V5" s="9"/>
      <c r="W5" s="9"/>
      <c r="X5" s="9"/>
      <c r="Y5" s="9"/>
      <c r="Z5" s="9"/>
      <c r="AA5" s="9"/>
      <c r="AB5" s="9"/>
    </row>
    <row r="6" spans="1:28" s="10" customFormat="1" ht="16.5">
      <c r="A6" s="8"/>
      <c r="B6" s="190" t="s">
        <v>4</v>
      </c>
      <c r="C6" s="190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8"/>
      <c r="O6" s="153"/>
      <c r="P6" s="153"/>
      <c r="Q6" s="153"/>
      <c r="R6" s="153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s="10" customFormat="1" ht="16.5">
      <c r="A7" s="8"/>
      <c r="B7" s="190" t="s">
        <v>5</v>
      </c>
      <c r="C7" s="190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8"/>
      <c r="O7" s="153"/>
      <c r="P7" s="153"/>
      <c r="Q7" s="153"/>
      <c r="R7" s="153"/>
      <c r="S7" s="9"/>
      <c r="T7" s="9"/>
      <c r="U7" s="9"/>
      <c r="V7" s="9"/>
      <c r="W7" s="9"/>
      <c r="X7" s="9"/>
      <c r="Y7" s="9"/>
      <c r="Z7" s="9"/>
      <c r="AA7" s="9"/>
      <c r="AB7" s="9"/>
    </row>
    <row r="8" spans="1:28" s="10" customFormat="1" ht="16.5">
      <c r="A8" s="8"/>
      <c r="B8" s="193" t="s">
        <v>6</v>
      </c>
      <c r="C8" s="193"/>
      <c r="D8" s="191"/>
      <c r="E8" s="191"/>
      <c r="F8" s="191"/>
      <c r="G8" s="191"/>
      <c r="H8" s="191"/>
      <c r="I8" s="191"/>
      <c r="J8" s="191"/>
      <c r="K8" s="194" t="s">
        <v>7</v>
      </c>
      <c r="L8" s="194"/>
      <c r="M8" s="11"/>
      <c r="N8" s="8"/>
      <c r="O8" s="153"/>
      <c r="P8" s="153"/>
      <c r="Q8" s="153"/>
      <c r="R8" s="153"/>
      <c r="S8" s="9"/>
      <c r="T8" s="9"/>
      <c r="U8" s="9"/>
      <c r="V8" s="9"/>
      <c r="W8" s="9"/>
      <c r="X8" s="9"/>
      <c r="Y8" s="9"/>
      <c r="Z8" s="9"/>
      <c r="AA8" s="9"/>
      <c r="AB8" s="9"/>
    </row>
    <row r="9" spans="1:28" s="6" customFormat="1" ht="7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146"/>
      <c r="P9" s="146"/>
      <c r="Q9" s="146"/>
      <c r="R9" s="146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s="15" customFormat="1" ht="12.75" customHeight="1">
      <c r="A10" s="12"/>
      <c r="B10" s="13"/>
      <c r="C10" s="185" t="s">
        <v>8</v>
      </c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2"/>
      <c r="O10" s="147"/>
      <c r="P10" s="147"/>
      <c r="Q10" s="147"/>
      <c r="R10" s="147"/>
      <c r="S10" s="14"/>
      <c r="T10" s="14"/>
      <c r="U10" s="14"/>
      <c r="V10" s="14"/>
      <c r="W10" s="14"/>
      <c r="X10" s="14"/>
      <c r="Y10" s="14"/>
      <c r="Z10" s="14"/>
      <c r="AA10" s="14"/>
      <c r="AB10" s="14"/>
    </row>
    <row r="11" spans="1:28" s="19" customFormat="1" ht="15" customHeight="1">
      <c r="A11" s="16"/>
      <c r="B11" s="17"/>
      <c r="C11" s="186" t="s">
        <v>9</v>
      </c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6"/>
      <c r="O11" s="148"/>
      <c r="P11" s="149"/>
      <c r="Q11" s="149"/>
      <c r="R11" s="149"/>
      <c r="S11" s="18"/>
      <c r="T11" s="18"/>
      <c r="U11" s="18"/>
      <c r="V11" s="18"/>
      <c r="W11" s="18"/>
      <c r="X11" s="18"/>
      <c r="Y11" s="18"/>
      <c r="Z11" s="18"/>
      <c r="AA11" s="18"/>
      <c r="AB11" s="18"/>
    </row>
    <row r="12" spans="1:28" s="19" customFormat="1" ht="15" customHeight="1">
      <c r="A12" s="16"/>
      <c r="B12" s="17"/>
      <c r="C12" s="187"/>
      <c r="D12" s="187"/>
      <c r="E12" s="187"/>
      <c r="F12" s="187"/>
      <c r="G12" s="187"/>
      <c r="H12" s="187"/>
      <c r="I12" s="187"/>
      <c r="J12" s="187"/>
      <c r="K12" s="187"/>
      <c r="L12" s="20"/>
      <c r="M12" s="20"/>
      <c r="N12" s="16"/>
      <c r="O12" s="148"/>
      <c r="P12" s="149"/>
      <c r="Q12" s="149"/>
      <c r="R12" s="149"/>
      <c r="S12" s="18"/>
      <c r="T12" s="18"/>
      <c r="U12" s="18"/>
      <c r="V12" s="18"/>
      <c r="W12" s="18"/>
      <c r="X12" s="18"/>
      <c r="Y12" s="18"/>
      <c r="Z12" s="18"/>
      <c r="AA12" s="18"/>
      <c r="AB12" s="18"/>
    </row>
    <row r="13" spans="1:61" ht="15.75" customHeight="1">
      <c r="A13" s="21"/>
      <c r="B13" s="22" t="s">
        <v>10</v>
      </c>
      <c r="C13" s="22"/>
      <c r="D13" s="22"/>
      <c r="E13" s="23"/>
      <c r="F13" s="23"/>
      <c r="G13" s="23"/>
      <c r="H13" s="23"/>
      <c r="I13" s="22"/>
      <c r="J13" s="22"/>
      <c r="K13" s="22"/>
      <c r="L13" s="21"/>
      <c r="M13" s="21"/>
      <c r="N13" s="21"/>
      <c r="O13" s="150"/>
      <c r="P13" s="150"/>
      <c r="Q13" s="150"/>
      <c r="R13" s="15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</row>
    <row r="14" spans="1:18" s="27" customFormat="1" ht="39.75" customHeight="1">
      <c r="A14" s="24"/>
      <c r="B14" s="175" t="s">
        <v>11</v>
      </c>
      <c r="C14" s="175"/>
      <c r="D14" s="25" t="s">
        <v>12</v>
      </c>
      <c r="E14" s="26" t="s">
        <v>13</v>
      </c>
      <c r="F14" s="173" t="s">
        <v>170</v>
      </c>
      <c r="G14" s="181"/>
      <c r="H14" s="175" t="s">
        <v>14</v>
      </c>
      <c r="I14" s="175"/>
      <c r="J14" s="25" t="s">
        <v>15</v>
      </c>
      <c r="K14" s="25" t="s">
        <v>16</v>
      </c>
      <c r="L14" s="188" t="s">
        <v>172</v>
      </c>
      <c r="M14" s="189"/>
      <c r="N14" s="24"/>
      <c r="O14" s="151"/>
      <c r="P14" s="151"/>
      <c r="Q14" s="151"/>
      <c r="R14" s="151"/>
    </row>
    <row r="15" spans="1:18" s="32" customFormat="1" ht="12.75" customHeight="1">
      <c r="A15" s="28"/>
      <c r="B15" s="176" t="s">
        <v>17</v>
      </c>
      <c r="C15" s="176"/>
      <c r="D15" s="30" t="s">
        <v>18</v>
      </c>
      <c r="E15" s="29" t="s">
        <v>19</v>
      </c>
      <c r="F15" s="175"/>
      <c r="G15" s="175"/>
      <c r="H15" s="176" t="s">
        <v>20</v>
      </c>
      <c r="I15" s="176"/>
      <c r="J15" s="29" t="s">
        <v>21</v>
      </c>
      <c r="K15" s="31" t="s">
        <v>22</v>
      </c>
      <c r="L15" s="188"/>
      <c r="M15" s="189"/>
      <c r="N15" s="28"/>
      <c r="O15" s="152"/>
      <c r="P15" s="152"/>
      <c r="Q15" s="152"/>
      <c r="R15" s="152"/>
    </row>
    <row r="16" spans="1:18" s="40" customFormat="1" ht="9.75" customHeight="1" thickBot="1">
      <c r="A16" s="33"/>
      <c r="B16" s="182">
        <f>IF(E16=0,"",IF(E16&lt;=95,"&lt;=95",IF(E16&lt;=110,"&gt;95&lt;=110",IF(E16&lt;=130,"&gt;110&lt;=130",IF(E16&lt;=160,"&gt;130&lt;=160",IF(E16&gt;160,"&gt;160",0))))))</f>
      </c>
      <c r="C16" s="182"/>
      <c r="D16" s="35">
        <f>IF(E16=0,"",1)</f>
      </c>
      <c r="E16" s="36">
        <v>0</v>
      </c>
      <c r="F16" s="183">
        <v>0</v>
      </c>
      <c r="G16" s="183"/>
      <c r="H16" s="174" t="e">
        <f>E16/E17</f>
        <v>#DIV/0!</v>
      </c>
      <c r="I16" s="174"/>
      <c r="J16" s="38">
        <f>IF(E16&lt;=95,0,IF(E16&lt;=110,5,IF(E16&lt;=130,15,IF(E16&lt;=160,30,IF(E16&gt;160,50,0)))))</f>
        <v>0</v>
      </c>
      <c r="K16" s="37" t="e">
        <f>H16*J16</f>
        <v>#DIV/0!</v>
      </c>
      <c r="L16" s="144"/>
      <c r="M16" s="144"/>
      <c r="N16" s="33"/>
      <c r="O16" s="154"/>
      <c r="P16" s="154"/>
      <c r="Q16" s="154"/>
      <c r="R16" s="154"/>
    </row>
    <row r="17" spans="1:18" s="40" customFormat="1" ht="15.75" customHeight="1" thickBot="1">
      <c r="A17" s="33"/>
      <c r="B17" s="33"/>
      <c r="C17" s="33"/>
      <c r="D17" s="41" t="s">
        <v>23</v>
      </c>
      <c r="E17" s="42">
        <f>SUM(E16:E16)</f>
        <v>0</v>
      </c>
      <c r="F17" s="177">
        <f>IF(F16&lt;=E17,F16,"Errore")</f>
        <v>0</v>
      </c>
      <c r="G17" s="177"/>
      <c r="H17" s="43"/>
      <c r="I17" s="44"/>
      <c r="J17" s="33" t="s">
        <v>24</v>
      </c>
      <c r="K17" s="42" t="e">
        <f>SUM(K16:K16)</f>
        <v>#DIV/0!</v>
      </c>
      <c r="L17" s="144"/>
      <c r="M17" s="144"/>
      <c r="N17" s="33"/>
      <c r="O17" s="154"/>
      <c r="P17" s="154"/>
      <c r="Q17" s="154"/>
      <c r="R17" s="154"/>
    </row>
    <row r="18" spans="1:18" s="40" customFormat="1" ht="9.75" customHeight="1">
      <c r="A18" s="33"/>
      <c r="B18" s="33"/>
      <c r="C18" s="33"/>
      <c r="D18" s="41"/>
      <c r="E18" s="43"/>
      <c r="F18" s="43"/>
      <c r="G18" s="43"/>
      <c r="H18" s="43"/>
      <c r="I18" s="44"/>
      <c r="J18" s="33"/>
      <c r="K18" s="43"/>
      <c r="L18" s="39"/>
      <c r="M18" s="39"/>
      <c r="N18" s="33"/>
      <c r="O18" s="154"/>
      <c r="P18" s="154"/>
      <c r="Q18" s="154"/>
      <c r="R18" s="154"/>
    </row>
    <row r="19" spans="1:61" ht="15.75" customHeight="1">
      <c r="A19" s="21"/>
      <c r="B19" s="184" t="s">
        <v>25</v>
      </c>
      <c r="C19" s="184"/>
      <c r="D19" s="184"/>
      <c r="E19" s="184"/>
      <c r="F19" s="45"/>
      <c r="G19" s="45"/>
      <c r="H19" s="45"/>
      <c r="I19" s="46"/>
      <c r="J19" s="179" t="s">
        <v>26</v>
      </c>
      <c r="K19" s="179"/>
      <c r="L19" s="179"/>
      <c r="M19" s="179"/>
      <c r="N19" s="21"/>
      <c r="O19" s="150"/>
      <c r="P19" s="150"/>
      <c r="Q19" s="150"/>
      <c r="R19" s="15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</row>
    <row r="20" spans="1:18" s="49" customFormat="1" ht="39.75" customHeight="1">
      <c r="A20" s="47"/>
      <c r="B20" s="175" t="s">
        <v>27</v>
      </c>
      <c r="C20" s="175"/>
      <c r="D20" s="175"/>
      <c r="E20" s="26" t="s">
        <v>28</v>
      </c>
      <c r="F20" s="173" t="s">
        <v>171</v>
      </c>
      <c r="G20" s="181"/>
      <c r="H20" s="24"/>
      <c r="I20" s="48"/>
      <c r="J20" s="25" t="s">
        <v>29</v>
      </c>
      <c r="K20" s="30" t="s">
        <v>30</v>
      </c>
      <c r="L20" s="30" t="s">
        <v>31</v>
      </c>
      <c r="M20" s="39"/>
      <c r="N20" s="47"/>
      <c r="O20" s="155"/>
      <c r="P20" s="155"/>
      <c r="Q20" s="155"/>
      <c r="R20" s="155"/>
    </row>
    <row r="21" spans="1:18" s="52" customFormat="1" ht="9" customHeight="1">
      <c r="A21" s="50"/>
      <c r="B21" s="176" t="s">
        <v>32</v>
      </c>
      <c r="C21" s="176"/>
      <c r="D21" s="176"/>
      <c r="E21" s="29" t="s">
        <v>33</v>
      </c>
      <c r="F21" s="176"/>
      <c r="G21" s="176"/>
      <c r="H21" s="28"/>
      <c r="I21" s="51"/>
      <c r="J21" s="29" t="s">
        <v>34</v>
      </c>
      <c r="K21" s="30" t="s">
        <v>35</v>
      </c>
      <c r="L21" s="29" t="s">
        <v>36</v>
      </c>
      <c r="M21" s="39"/>
      <c r="N21" s="50"/>
      <c r="O21" s="156"/>
      <c r="P21" s="156"/>
      <c r="Q21" s="156"/>
      <c r="R21" s="156"/>
    </row>
    <row r="22" spans="1:18" s="56" customFormat="1" ht="45.75" customHeight="1">
      <c r="A22" s="53"/>
      <c r="B22" s="38" t="s">
        <v>37</v>
      </c>
      <c r="C22" s="175" t="s">
        <v>38</v>
      </c>
      <c r="D22" s="175"/>
      <c r="E22" s="36">
        <v>0</v>
      </c>
      <c r="F22" s="180">
        <v>0</v>
      </c>
      <c r="G22" s="180"/>
      <c r="H22" s="43"/>
      <c r="I22" s="54"/>
      <c r="J22" s="25" t="s">
        <v>39</v>
      </c>
      <c r="K22" s="38" t="e">
        <f>IF((E26/E17*100)&lt;=50,1,0)</f>
        <v>#DIV/0!</v>
      </c>
      <c r="L22" s="55">
        <v>0</v>
      </c>
      <c r="M22" s="39"/>
      <c r="N22" s="53"/>
      <c r="O22" s="157"/>
      <c r="P22" s="157"/>
      <c r="Q22" s="157"/>
      <c r="R22" s="157"/>
    </row>
    <row r="23" spans="1:18" s="40" customFormat="1" ht="18" customHeight="1">
      <c r="A23" s="33"/>
      <c r="B23" s="38" t="s">
        <v>40</v>
      </c>
      <c r="C23" s="175" t="s">
        <v>41</v>
      </c>
      <c r="D23" s="175"/>
      <c r="E23" s="36">
        <v>0</v>
      </c>
      <c r="F23" s="180">
        <v>0</v>
      </c>
      <c r="G23" s="180"/>
      <c r="H23" s="43"/>
      <c r="I23" s="57"/>
      <c r="J23" s="25" t="s">
        <v>42</v>
      </c>
      <c r="K23" s="38" t="e">
        <f>IF((E26/E17*100)&gt;50,IF((E26/E17*100)&lt;=75,1,0),0)</f>
        <v>#DIV/0!</v>
      </c>
      <c r="L23" s="55">
        <v>10</v>
      </c>
      <c r="M23" s="39"/>
      <c r="N23" s="33"/>
      <c r="O23" s="154"/>
      <c r="P23" s="154"/>
      <c r="Q23" s="154"/>
      <c r="R23" s="154"/>
    </row>
    <row r="24" spans="1:18" s="6" customFormat="1" ht="18" customHeight="1">
      <c r="A24" s="58"/>
      <c r="B24" s="38" t="s">
        <v>43</v>
      </c>
      <c r="C24" s="175" t="s">
        <v>44</v>
      </c>
      <c r="D24" s="175"/>
      <c r="E24" s="36">
        <v>0</v>
      </c>
      <c r="F24" s="180">
        <v>0</v>
      </c>
      <c r="G24" s="180"/>
      <c r="H24" s="43"/>
      <c r="I24" s="59"/>
      <c r="J24" s="60" t="s">
        <v>45</v>
      </c>
      <c r="K24" s="61" t="e">
        <f>IF((E26/E17*100)&gt;75,IF((E26/E17*100)&lt;=100,1,0),0)</f>
        <v>#DIV/0!</v>
      </c>
      <c r="L24" s="62">
        <v>20</v>
      </c>
      <c r="M24" s="39"/>
      <c r="N24" s="58"/>
      <c r="O24" s="158"/>
      <c r="P24" s="158"/>
      <c r="Q24" s="158"/>
      <c r="R24" s="158"/>
    </row>
    <row r="25" spans="1:18" s="6" customFormat="1" ht="18" customHeight="1">
      <c r="A25" s="58"/>
      <c r="B25" s="38" t="s">
        <v>46</v>
      </c>
      <c r="C25" s="175" t="s">
        <v>47</v>
      </c>
      <c r="D25" s="175"/>
      <c r="E25" s="63">
        <v>0</v>
      </c>
      <c r="F25" s="180">
        <v>0</v>
      </c>
      <c r="G25" s="180"/>
      <c r="H25" s="43"/>
      <c r="I25" s="59"/>
      <c r="J25" s="60" t="s">
        <v>48</v>
      </c>
      <c r="K25" s="61" t="e">
        <f>IF((E26/E17*100)&gt;100,1,0)</f>
        <v>#DIV/0!</v>
      </c>
      <c r="L25" s="64">
        <v>30</v>
      </c>
      <c r="M25" s="39"/>
      <c r="N25" s="58"/>
      <c r="O25" s="158"/>
      <c r="P25" s="158"/>
      <c r="Q25" s="158"/>
      <c r="R25" s="158"/>
    </row>
    <row r="26" spans="1:18" s="40" customFormat="1" ht="17.25" customHeight="1">
      <c r="A26" s="33"/>
      <c r="B26" s="33"/>
      <c r="C26" s="33"/>
      <c r="D26" s="65" t="s">
        <v>49</v>
      </c>
      <c r="E26" s="42">
        <f>SUM(E22:E25)</f>
        <v>0</v>
      </c>
      <c r="F26" s="177">
        <f>IF(SUM(F22:F25)&lt;=E26,SUM(F22:F25),"Errore")</f>
        <v>0</v>
      </c>
      <c r="G26" s="177"/>
      <c r="H26" s="43"/>
      <c r="I26" s="57"/>
      <c r="J26" s="57"/>
      <c r="K26" s="66" t="s">
        <v>50</v>
      </c>
      <c r="L26" s="42" t="e">
        <f>(L22*K22)+(L23*K23)+(L24*K24)+(L25*K25)</f>
        <v>#DIV/0!</v>
      </c>
      <c r="M26" s="39"/>
      <c r="N26" s="33"/>
      <c r="O26" s="154"/>
      <c r="P26" s="154"/>
      <c r="Q26" s="154"/>
      <c r="R26" s="154"/>
    </row>
    <row r="27" spans="1:18" s="40" customFormat="1" ht="9.75" customHeight="1">
      <c r="A27" s="33"/>
      <c r="B27" s="33"/>
      <c r="C27" s="47"/>
      <c r="D27" s="57"/>
      <c r="E27" s="57"/>
      <c r="F27" s="43"/>
      <c r="G27" s="43"/>
      <c r="H27" s="43"/>
      <c r="I27" s="33"/>
      <c r="J27" s="57"/>
      <c r="K27" s="43"/>
      <c r="L27" s="39"/>
      <c r="M27" s="39"/>
      <c r="N27" s="33"/>
      <c r="O27" s="154"/>
      <c r="P27" s="154"/>
      <c r="Q27" s="154"/>
      <c r="R27" s="154"/>
    </row>
    <row r="28" spans="1:18" s="40" customFormat="1" ht="9.75" customHeight="1">
      <c r="A28" s="33"/>
      <c r="B28" s="57"/>
      <c r="C28" s="57"/>
      <c r="D28" s="67" t="s">
        <v>51</v>
      </c>
      <c r="E28" s="68">
        <f>IF(E26&gt;0,E26/E17*100,0)</f>
        <v>0</v>
      </c>
      <c r="F28" s="43"/>
      <c r="G28" s="43"/>
      <c r="H28" s="43"/>
      <c r="I28" s="33"/>
      <c r="J28" s="57"/>
      <c r="K28" s="43"/>
      <c r="L28" s="39"/>
      <c r="M28" s="39"/>
      <c r="N28" s="33"/>
      <c r="O28" s="154"/>
      <c r="P28" s="154"/>
      <c r="Q28" s="154"/>
      <c r="R28" s="154"/>
    </row>
    <row r="29" spans="1:18" s="40" customFormat="1" ht="12" customHeight="1">
      <c r="A29" s="33"/>
      <c r="B29" s="33"/>
      <c r="C29" s="57"/>
      <c r="D29" s="57"/>
      <c r="E29" s="57"/>
      <c r="F29" s="43"/>
      <c r="G29" s="43"/>
      <c r="H29" s="43"/>
      <c r="I29" s="33"/>
      <c r="J29" s="57"/>
      <c r="K29" s="43"/>
      <c r="L29" s="57"/>
      <c r="M29" s="43"/>
      <c r="N29" s="33"/>
      <c r="O29" s="154"/>
      <c r="P29" s="154"/>
      <c r="Q29" s="154"/>
      <c r="R29" s="154"/>
    </row>
    <row r="30" spans="1:18" s="49" customFormat="1" ht="23.25" customHeight="1">
      <c r="A30" s="47"/>
      <c r="B30" s="178" t="s">
        <v>52</v>
      </c>
      <c r="C30" s="178"/>
      <c r="D30" s="178"/>
      <c r="E30" s="178"/>
      <c r="F30" s="69"/>
      <c r="G30" s="69"/>
      <c r="H30" s="69"/>
      <c r="I30" s="179" t="s">
        <v>53</v>
      </c>
      <c r="J30" s="179"/>
      <c r="K30" s="179"/>
      <c r="L30" s="179"/>
      <c r="M30" s="33"/>
      <c r="N30" s="47"/>
      <c r="O30" s="155"/>
      <c r="P30" s="155"/>
      <c r="Q30" s="155"/>
      <c r="R30" s="155"/>
    </row>
    <row r="31" spans="1:18" s="56" customFormat="1" ht="28.5" customHeight="1">
      <c r="A31" s="53"/>
      <c r="B31" s="175" t="s">
        <v>54</v>
      </c>
      <c r="C31" s="175"/>
      <c r="D31" s="70" t="s">
        <v>55</v>
      </c>
      <c r="E31" s="71" t="s">
        <v>56</v>
      </c>
      <c r="F31" s="173" t="s">
        <v>57</v>
      </c>
      <c r="G31" s="173"/>
      <c r="H31" s="24"/>
      <c r="I31" s="175" t="s">
        <v>58</v>
      </c>
      <c r="J31" s="175"/>
      <c r="K31" s="175"/>
      <c r="L31" s="30" t="s">
        <v>59</v>
      </c>
      <c r="M31" s="30" t="s">
        <v>60</v>
      </c>
      <c r="N31" s="53"/>
      <c r="O31" s="157"/>
      <c r="P31" s="157"/>
      <c r="Q31" s="157"/>
      <c r="R31" s="157"/>
    </row>
    <row r="32" spans="1:18" s="73" customFormat="1" ht="9" customHeight="1">
      <c r="A32" s="72"/>
      <c r="B32" s="176" t="s">
        <v>61</v>
      </c>
      <c r="C32" s="176"/>
      <c r="D32" s="29" t="s">
        <v>62</v>
      </c>
      <c r="E32" s="29" t="s">
        <v>63</v>
      </c>
      <c r="F32" s="176"/>
      <c r="G32" s="176"/>
      <c r="H32" s="28"/>
      <c r="I32" s="176" t="s">
        <v>64</v>
      </c>
      <c r="J32" s="176"/>
      <c r="K32" s="176"/>
      <c r="L32" s="30" t="s">
        <v>65</v>
      </c>
      <c r="M32" s="29" t="s">
        <v>66</v>
      </c>
      <c r="N32" s="72"/>
      <c r="O32" s="159"/>
      <c r="P32" s="159"/>
      <c r="Q32" s="159"/>
      <c r="R32" s="159"/>
    </row>
    <row r="33" spans="1:18" s="6" customFormat="1" ht="27" customHeight="1">
      <c r="A33" s="58"/>
      <c r="B33" s="74">
        <v>1</v>
      </c>
      <c r="C33" s="74" t="s">
        <v>67</v>
      </c>
      <c r="D33" s="74" t="s">
        <v>68</v>
      </c>
      <c r="E33" s="75">
        <f>E17</f>
        <v>0</v>
      </c>
      <c r="F33" s="174">
        <f>F17</f>
        <v>0</v>
      </c>
      <c r="G33" s="174"/>
      <c r="H33" s="43"/>
      <c r="I33" s="175" t="s">
        <v>69</v>
      </c>
      <c r="J33" s="175"/>
      <c r="K33" s="175"/>
      <c r="L33" s="76">
        <v>0</v>
      </c>
      <c r="M33" s="77">
        <v>10</v>
      </c>
      <c r="N33" s="58"/>
      <c r="O33" s="158"/>
      <c r="P33" s="158"/>
      <c r="Q33" s="158"/>
      <c r="R33" s="158"/>
    </row>
    <row r="34" spans="1:18" s="6" customFormat="1" ht="32.25" customHeight="1">
      <c r="A34" s="58"/>
      <c r="B34" s="74">
        <v>2</v>
      </c>
      <c r="C34" s="74" t="s">
        <v>70</v>
      </c>
      <c r="D34" s="74" t="s">
        <v>71</v>
      </c>
      <c r="E34" s="75">
        <f>E26</f>
        <v>0</v>
      </c>
      <c r="F34" s="174">
        <f>F26</f>
        <v>0</v>
      </c>
      <c r="G34" s="174"/>
      <c r="H34" s="43"/>
      <c r="I34" s="176" t="s">
        <v>72</v>
      </c>
      <c r="J34" s="176"/>
      <c r="K34" s="176"/>
      <c r="L34" s="76">
        <v>0</v>
      </c>
      <c r="M34" s="77">
        <v>10</v>
      </c>
      <c r="N34" s="58"/>
      <c r="O34" s="158"/>
      <c r="P34" s="158"/>
      <c r="Q34" s="158"/>
      <c r="R34" s="158"/>
    </row>
    <row r="35" spans="1:18" s="40" customFormat="1" ht="38.25" customHeight="1">
      <c r="A35" s="33"/>
      <c r="B35" s="74">
        <v>3</v>
      </c>
      <c r="C35" s="74" t="s">
        <v>73</v>
      </c>
      <c r="D35" s="74" t="s">
        <v>74</v>
      </c>
      <c r="E35" s="75">
        <f>E34*0.6</f>
        <v>0</v>
      </c>
      <c r="F35" s="174">
        <f>F34*0.6</f>
        <v>0</v>
      </c>
      <c r="G35" s="174"/>
      <c r="H35" s="43"/>
      <c r="I35" s="175" t="s">
        <v>75</v>
      </c>
      <c r="J35" s="175"/>
      <c r="K35" s="175"/>
      <c r="L35" s="78">
        <v>0</v>
      </c>
      <c r="M35" s="77">
        <v>10</v>
      </c>
      <c r="N35" s="33"/>
      <c r="O35" s="154"/>
      <c r="P35" s="154"/>
      <c r="Q35" s="154"/>
      <c r="R35" s="154"/>
    </row>
    <row r="36" spans="1:18" s="40" customFormat="1" ht="33" customHeight="1">
      <c r="A36" s="33"/>
      <c r="B36" s="25" t="s">
        <v>76</v>
      </c>
      <c r="C36" s="25" t="s">
        <v>77</v>
      </c>
      <c r="D36" s="25" t="s">
        <v>78</v>
      </c>
      <c r="E36" s="37">
        <f>E33+E35</f>
        <v>0</v>
      </c>
      <c r="F36" s="174">
        <f>F33+F35</f>
        <v>0</v>
      </c>
      <c r="G36" s="174"/>
      <c r="H36" s="43"/>
      <c r="I36" s="175" t="s">
        <v>79</v>
      </c>
      <c r="J36" s="175"/>
      <c r="K36" s="175"/>
      <c r="L36" s="78">
        <v>0</v>
      </c>
      <c r="M36" s="77">
        <v>10</v>
      </c>
      <c r="N36" s="33"/>
      <c r="O36" s="154"/>
      <c r="P36" s="154"/>
      <c r="Q36" s="154"/>
      <c r="R36" s="154"/>
    </row>
    <row r="37" spans="1:18" s="40" customFormat="1" ht="28.5" customHeight="1">
      <c r="A37" s="33"/>
      <c r="B37" s="47"/>
      <c r="C37" s="47"/>
      <c r="D37" s="47"/>
      <c r="E37" s="79"/>
      <c r="F37" s="43"/>
      <c r="G37" s="43"/>
      <c r="H37" s="43"/>
      <c r="I37" s="175" t="s">
        <v>80</v>
      </c>
      <c r="J37" s="175"/>
      <c r="K37" s="175"/>
      <c r="L37" s="80">
        <v>0</v>
      </c>
      <c r="M37" s="81">
        <v>10</v>
      </c>
      <c r="N37" s="33"/>
      <c r="O37" s="154"/>
      <c r="P37" s="154"/>
      <c r="Q37" s="154"/>
      <c r="R37" s="154"/>
    </row>
    <row r="38" spans="1:18" s="40" customFormat="1" ht="18" customHeight="1">
      <c r="A38" s="33"/>
      <c r="B38" s="173" t="s">
        <v>81</v>
      </c>
      <c r="C38" s="173"/>
      <c r="D38" s="173"/>
      <c r="E38" s="173"/>
      <c r="F38" s="173"/>
      <c r="G38" s="173"/>
      <c r="H38" s="57"/>
      <c r="I38" s="43"/>
      <c r="J38" s="33"/>
      <c r="K38" s="57"/>
      <c r="L38" s="65" t="s">
        <v>82</v>
      </c>
      <c r="M38" s="42">
        <f>(M33*L33)+(M34*L34)+(M35*L35)+(M36*L36)+(M37*L37)</f>
        <v>0</v>
      </c>
      <c r="N38" s="33"/>
      <c r="O38" s="154"/>
      <c r="P38" s="154"/>
      <c r="Q38" s="154"/>
      <c r="R38" s="154"/>
    </row>
    <row r="39" spans="1:18" s="40" customFormat="1" ht="18" customHeight="1">
      <c r="A39" s="33"/>
      <c r="B39" s="171" t="s">
        <v>83</v>
      </c>
      <c r="C39" s="171"/>
      <c r="D39" s="171"/>
      <c r="E39" s="171"/>
      <c r="F39" s="171"/>
      <c r="G39" s="171"/>
      <c r="H39" s="24"/>
      <c r="I39" s="172" t="s">
        <v>84</v>
      </c>
      <c r="J39" s="172"/>
      <c r="K39" s="172"/>
      <c r="L39" s="65"/>
      <c r="M39" s="43"/>
      <c r="N39" s="33"/>
      <c r="O39" s="154"/>
      <c r="P39" s="154"/>
      <c r="Q39" s="154"/>
      <c r="R39" s="154"/>
    </row>
    <row r="40" spans="1:18" s="49" customFormat="1" ht="19.5" customHeight="1">
      <c r="A40" s="47"/>
      <c r="B40" s="171"/>
      <c r="C40" s="171"/>
      <c r="D40" s="171"/>
      <c r="E40" s="171"/>
      <c r="F40" s="171"/>
      <c r="G40" s="171"/>
      <c r="H40" s="24"/>
      <c r="I40" s="74" t="s">
        <v>85</v>
      </c>
      <c r="J40" s="30" t="s">
        <v>86</v>
      </c>
      <c r="K40" s="74" t="s">
        <v>87</v>
      </c>
      <c r="L40" s="48"/>
      <c r="M40" s="82"/>
      <c r="N40" s="47"/>
      <c r="O40" s="155"/>
      <c r="P40" s="155"/>
      <c r="Q40" s="155"/>
      <c r="R40" s="155"/>
    </row>
    <row r="41" spans="1:18" s="56" customFormat="1" ht="18" customHeight="1">
      <c r="A41" s="53"/>
      <c r="B41" s="171" t="s">
        <v>88</v>
      </c>
      <c r="C41" s="171"/>
      <c r="D41" s="171"/>
      <c r="E41" s="171"/>
      <c r="F41" s="171"/>
      <c r="G41" s="171"/>
      <c r="H41" s="83"/>
      <c r="I41" s="25"/>
      <c r="J41" s="29" t="s">
        <v>89</v>
      </c>
      <c r="K41" s="29" t="s">
        <v>90</v>
      </c>
      <c r="L41" s="54"/>
      <c r="M41" s="33"/>
      <c r="N41" s="53"/>
      <c r="O41" s="157"/>
      <c r="P41" s="157"/>
      <c r="Q41" s="157"/>
      <c r="R41" s="157"/>
    </row>
    <row r="42" spans="1:18" s="73" customFormat="1" ht="9" customHeight="1">
      <c r="A42" s="72"/>
      <c r="B42" s="171"/>
      <c r="C42" s="171"/>
      <c r="D42" s="171"/>
      <c r="E42" s="171"/>
      <c r="F42" s="171"/>
      <c r="G42" s="171"/>
      <c r="H42" s="83"/>
      <c r="I42" s="31" t="e">
        <f>K17+L26+M38</f>
        <v>#DIV/0!</v>
      </c>
      <c r="J42" s="71" t="e">
        <f>CONCATENATE(J43,J44)</f>
        <v>#DIV/0!</v>
      </c>
      <c r="K42" s="84" t="e">
        <f>K43+K44</f>
        <v>#DIV/0!</v>
      </c>
      <c r="L42" s="85"/>
      <c r="M42" s="33"/>
      <c r="N42" s="72"/>
      <c r="O42" s="159"/>
      <c r="P42" s="159"/>
      <c r="Q42" s="159"/>
      <c r="R42" s="159"/>
    </row>
    <row r="43" spans="1:18" s="73" customFormat="1" ht="9.75" customHeight="1">
      <c r="A43" s="72"/>
      <c r="B43" s="86"/>
      <c r="C43" s="86"/>
      <c r="D43" s="86"/>
      <c r="E43" s="86"/>
      <c r="F43" s="83"/>
      <c r="G43" s="83"/>
      <c r="H43" s="83"/>
      <c r="I43" s="79"/>
      <c r="J43" s="87" t="e">
        <f>IF(I42&gt;25," ",IF(I42&gt;20,"Classe V",IF(I42&gt;15,"Classe IV",IF(I42&gt;10,"Classe III",IF(I42&gt;5,"Classe II",IF(I42&lt;=5,"Classe I"," "))))))</f>
        <v>#DIV/0!</v>
      </c>
      <c r="K43" s="88" t="e">
        <f>IF(I42&gt;25,"0",IF(I42&gt;20,"20",IF(I42&gt;15,"15",IF(I42&gt;10,"10",IF(I42&gt;5,"5",IF(I42&lt;=5,"0"," "))))))</f>
        <v>#DIV/0!</v>
      </c>
      <c r="L43" s="72"/>
      <c r="M43" s="33"/>
      <c r="N43" s="72"/>
      <c r="O43" s="159"/>
      <c r="P43" s="159"/>
      <c r="Q43" s="159"/>
      <c r="R43" s="159"/>
    </row>
    <row r="44" spans="1:18" s="40" customFormat="1" ht="6" customHeight="1">
      <c r="A44" s="33"/>
      <c r="B44" s="33"/>
      <c r="C44" s="33"/>
      <c r="D44" s="33"/>
      <c r="E44" s="33"/>
      <c r="F44" s="83"/>
      <c r="G44" s="83"/>
      <c r="H44" s="83"/>
      <c r="I44" s="43"/>
      <c r="J44" s="87" t="e">
        <f>IF(I42&gt;50,"Classe XI",IF(I42&gt;45,"Classe X",IF(I42&gt;40,"Classe IX",IF(I42&gt;35,"Classe VIII",IF(I42&gt;30,"Classe VII",IF(I42&gt;25,"Classe VI"," "))))))</f>
        <v>#DIV/0!</v>
      </c>
      <c r="K44" s="88" t="e">
        <f>IF(I42&gt;50,"50",IF(I42&gt;45,"45",IF(I42&gt;40,"40",IF(I42&gt;35,"35",IF(I42&gt;30,"30",IF(I42&gt;25,"25","0"))))))</f>
        <v>#DIV/0!</v>
      </c>
      <c r="L44" s="33"/>
      <c r="M44" s="33"/>
      <c r="N44" s="33"/>
      <c r="O44" s="154"/>
      <c r="P44" s="154"/>
      <c r="Q44" s="154"/>
      <c r="R44" s="154"/>
    </row>
    <row r="45" spans="1:18" s="40" customFormat="1" ht="17.25" customHeight="1">
      <c r="A45" s="33"/>
      <c r="B45" s="43"/>
      <c r="C45" s="43"/>
      <c r="D45" s="43"/>
      <c r="E45" s="43"/>
      <c r="F45" s="83"/>
      <c r="G45" s="83"/>
      <c r="H45" s="83"/>
      <c r="I45" s="33"/>
      <c r="J45" s="33"/>
      <c r="K45" s="33"/>
      <c r="L45" s="33"/>
      <c r="M45" s="33"/>
      <c r="N45" s="33"/>
      <c r="O45" s="154"/>
      <c r="P45" s="154"/>
      <c r="Q45" s="154"/>
      <c r="R45" s="154"/>
    </row>
    <row r="46" spans="1:18" s="40" customFormat="1" ht="33" customHeight="1">
      <c r="A46" s="33"/>
      <c r="B46" s="173" t="s">
        <v>91</v>
      </c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29" t="s">
        <v>92</v>
      </c>
      <c r="N46" s="33"/>
      <c r="O46" s="154"/>
      <c r="P46" s="154"/>
      <c r="Q46" s="154"/>
      <c r="R46" s="154"/>
    </row>
    <row r="47" spans="1:18" s="40" customFormat="1" ht="32.25" customHeight="1">
      <c r="A47" s="33"/>
      <c r="B47" s="166" t="s">
        <v>93</v>
      </c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89" t="s">
        <v>94</v>
      </c>
      <c r="N47" s="33"/>
      <c r="O47" s="154"/>
      <c r="P47" s="154"/>
      <c r="Q47" s="154"/>
      <c r="R47" s="154"/>
    </row>
    <row r="48" spans="1:18" s="40" customFormat="1" ht="32.25" customHeight="1">
      <c r="A48" s="33"/>
      <c r="B48" s="166" t="s">
        <v>95</v>
      </c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89" t="s">
        <v>94</v>
      </c>
      <c r="N48" s="33"/>
      <c r="O48" s="154"/>
      <c r="P48" s="154"/>
      <c r="Q48" s="154"/>
      <c r="R48" s="154"/>
    </row>
    <row r="49" spans="1:18" s="40" customFormat="1" ht="32.25" customHeight="1">
      <c r="A49" s="33"/>
      <c r="B49" s="166" t="s">
        <v>96</v>
      </c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80">
        <v>0</v>
      </c>
      <c r="N49" s="33"/>
      <c r="O49" s="154"/>
      <c r="P49" s="154"/>
      <c r="Q49" s="154"/>
      <c r="R49" s="154"/>
    </row>
    <row r="50" spans="1:18" s="40" customFormat="1" ht="32.25" customHeight="1">
      <c r="A50" s="33"/>
      <c r="B50" s="166" t="s">
        <v>97</v>
      </c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80">
        <v>0</v>
      </c>
      <c r="N50" s="33"/>
      <c r="O50" s="154"/>
      <c r="P50" s="154"/>
      <c r="Q50" s="154"/>
      <c r="R50" s="154"/>
    </row>
    <row r="51" spans="1:18" s="40" customFormat="1" ht="32.25" customHeight="1">
      <c r="A51" s="33"/>
      <c r="B51" s="166" t="s">
        <v>98</v>
      </c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80">
        <v>0</v>
      </c>
      <c r="N51" s="33"/>
      <c r="O51" s="154"/>
      <c r="P51" s="154"/>
      <c r="Q51" s="154"/>
      <c r="R51" s="154"/>
    </row>
    <row r="52" spans="1:18" s="40" customFormat="1" ht="32.25" customHeight="1">
      <c r="A52" s="33"/>
      <c r="B52" s="166" t="s">
        <v>99</v>
      </c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80">
        <v>0</v>
      </c>
      <c r="N52" s="33"/>
      <c r="O52" s="154"/>
      <c r="P52" s="154"/>
      <c r="Q52" s="154"/>
      <c r="R52" s="154"/>
    </row>
    <row r="53" spans="1:18" s="40" customFormat="1" ht="32.25" customHeight="1">
      <c r="A53" s="33"/>
      <c r="B53" s="166" t="s">
        <v>100</v>
      </c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80">
        <v>0</v>
      </c>
      <c r="N53" s="33"/>
      <c r="O53" s="154"/>
      <c r="P53" s="154"/>
      <c r="Q53" s="154"/>
      <c r="R53" s="154"/>
    </row>
    <row r="54" spans="1:18" s="40" customFormat="1" ht="32.25" customHeight="1">
      <c r="A54" s="33"/>
      <c r="B54" s="166" t="s">
        <v>101</v>
      </c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90">
        <f>IF(COUNTIF(M55:M68,1)&gt;4,1,0)</f>
        <v>0</v>
      </c>
      <c r="N54" s="33"/>
      <c r="O54" s="154"/>
      <c r="P54" s="154"/>
      <c r="Q54" s="154"/>
      <c r="R54" s="154"/>
    </row>
    <row r="55" spans="1:18" s="40" customFormat="1" ht="30" customHeight="1">
      <c r="A55" s="33"/>
      <c r="B55" s="170" t="s">
        <v>102</v>
      </c>
      <c r="C55" s="170"/>
      <c r="D55" s="170" t="s">
        <v>103</v>
      </c>
      <c r="E55" s="170"/>
      <c r="F55" s="170"/>
      <c r="G55" s="170"/>
      <c r="H55" s="170"/>
      <c r="I55" s="170"/>
      <c r="J55" s="170"/>
      <c r="K55" s="170"/>
      <c r="L55" s="170"/>
      <c r="M55" s="91">
        <v>0</v>
      </c>
      <c r="N55" s="33"/>
      <c r="O55" s="154"/>
      <c r="P55" s="154"/>
      <c r="Q55" s="154"/>
      <c r="R55" s="154"/>
    </row>
    <row r="56" spans="1:18" s="40" customFormat="1" ht="30" customHeight="1">
      <c r="A56" s="33"/>
      <c r="B56" s="168" t="s">
        <v>104</v>
      </c>
      <c r="C56" s="168"/>
      <c r="D56" s="168" t="s">
        <v>105</v>
      </c>
      <c r="E56" s="168"/>
      <c r="F56" s="168"/>
      <c r="G56" s="168"/>
      <c r="H56" s="168"/>
      <c r="I56" s="168"/>
      <c r="J56" s="168"/>
      <c r="K56" s="168"/>
      <c r="L56" s="168"/>
      <c r="M56" s="92">
        <v>0</v>
      </c>
      <c r="N56" s="33"/>
      <c r="O56" s="154"/>
      <c r="P56" s="154"/>
      <c r="Q56" s="154"/>
      <c r="R56" s="154"/>
    </row>
    <row r="57" spans="1:18" s="40" customFormat="1" ht="30" customHeight="1">
      <c r="A57" s="33"/>
      <c r="B57" s="168" t="s">
        <v>106</v>
      </c>
      <c r="C57" s="168"/>
      <c r="D57" s="168" t="s">
        <v>107</v>
      </c>
      <c r="E57" s="168"/>
      <c r="F57" s="168"/>
      <c r="G57" s="168"/>
      <c r="H57" s="168"/>
      <c r="I57" s="168"/>
      <c r="J57" s="168"/>
      <c r="K57" s="168"/>
      <c r="L57" s="168"/>
      <c r="M57" s="92">
        <v>0</v>
      </c>
      <c r="N57" s="33"/>
      <c r="O57" s="154"/>
      <c r="P57" s="154"/>
      <c r="Q57" s="154"/>
      <c r="R57" s="154"/>
    </row>
    <row r="58" spans="1:18" s="40" customFormat="1" ht="30" customHeight="1">
      <c r="A58" s="33"/>
      <c r="B58" s="168" t="s">
        <v>108</v>
      </c>
      <c r="C58" s="168"/>
      <c r="D58" s="168" t="s">
        <v>109</v>
      </c>
      <c r="E58" s="168"/>
      <c r="F58" s="168"/>
      <c r="G58" s="168"/>
      <c r="H58" s="168"/>
      <c r="I58" s="168"/>
      <c r="J58" s="168"/>
      <c r="K58" s="168"/>
      <c r="L58" s="168"/>
      <c r="M58" s="92">
        <v>0</v>
      </c>
      <c r="N58" s="33"/>
      <c r="O58" s="154"/>
      <c r="P58" s="154"/>
      <c r="Q58" s="154"/>
      <c r="R58" s="154"/>
    </row>
    <row r="59" spans="1:18" s="40" customFormat="1" ht="30" customHeight="1">
      <c r="A59" s="33"/>
      <c r="B59" s="168" t="s">
        <v>110</v>
      </c>
      <c r="C59" s="168"/>
      <c r="D59" s="168" t="s">
        <v>111</v>
      </c>
      <c r="E59" s="168"/>
      <c r="F59" s="168"/>
      <c r="G59" s="168"/>
      <c r="H59" s="168"/>
      <c r="I59" s="168"/>
      <c r="J59" s="168"/>
      <c r="K59" s="168"/>
      <c r="L59" s="168"/>
      <c r="M59" s="92">
        <v>0</v>
      </c>
      <c r="N59" s="33"/>
      <c r="O59" s="154"/>
      <c r="P59" s="154"/>
      <c r="Q59" s="154"/>
      <c r="R59" s="154"/>
    </row>
    <row r="60" spans="1:18" s="40" customFormat="1" ht="30" customHeight="1">
      <c r="A60" s="33"/>
      <c r="B60" s="168" t="s">
        <v>112</v>
      </c>
      <c r="C60" s="168"/>
      <c r="D60" s="168" t="s">
        <v>113</v>
      </c>
      <c r="E60" s="168"/>
      <c r="F60" s="168"/>
      <c r="G60" s="168"/>
      <c r="H60" s="168"/>
      <c r="I60" s="168"/>
      <c r="J60" s="168"/>
      <c r="K60" s="168"/>
      <c r="L60" s="168"/>
      <c r="M60" s="92">
        <v>0</v>
      </c>
      <c r="N60" s="33"/>
      <c r="O60" s="154"/>
      <c r="P60" s="154"/>
      <c r="Q60" s="154"/>
      <c r="R60" s="154"/>
    </row>
    <row r="61" spans="1:18" s="40" customFormat="1" ht="30" customHeight="1">
      <c r="A61" s="33"/>
      <c r="B61" s="168" t="s">
        <v>114</v>
      </c>
      <c r="C61" s="168"/>
      <c r="D61" s="168" t="s">
        <v>115</v>
      </c>
      <c r="E61" s="168"/>
      <c r="F61" s="168"/>
      <c r="G61" s="168"/>
      <c r="H61" s="168"/>
      <c r="I61" s="168"/>
      <c r="J61" s="168"/>
      <c r="K61" s="168"/>
      <c r="L61" s="168"/>
      <c r="M61" s="92">
        <v>0</v>
      </c>
      <c r="N61" s="33"/>
      <c r="O61" s="154"/>
      <c r="P61" s="154"/>
      <c r="Q61" s="154"/>
      <c r="R61" s="154"/>
    </row>
    <row r="62" spans="1:18" s="40" customFormat="1" ht="30" customHeight="1">
      <c r="A62" s="33"/>
      <c r="B62" s="168" t="s">
        <v>116</v>
      </c>
      <c r="C62" s="168"/>
      <c r="D62" s="168" t="s">
        <v>117</v>
      </c>
      <c r="E62" s="168"/>
      <c r="F62" s="168"/>
      <c r="G62" s="168"/>
      <c r="H62" s="168"/>
      <c r="I62" s="168"/>
      <c r="J62" s="168"/>
      <c r="K62" s="168"/>
      <c r="L62" s="168"/>
      <c r="M62" s="92">
        <v>0</v>
      </c>
      <c r="N62" s="33"/>
      <c r="O62" s="154"/>
      <c r="P62" s="154"/>
      <c r="Q62" s="154"/>
      <c r="R62" s="154"/>
    </row>
    <row r="63" spans="1:18" s="40" customFormat="1" ht="30" customHeight="1">
      <c r="A63" s="33"/>
      <c r="B63" s="168" t="s">
        <v>118</v>
      </c>
      <c r="C63" s="168"/>
      <c r="D63" s="168" t="s">
        <v>119</v>
      </c>
      <c r="E63" s="168"/>
      <c r="F63" s="168"/>
      <c r="G63" s="168"/>
      <c r="H63" s="168"/>
      <c r="I63" s="168"/>
      <c r="J63" s="168"/>
      <c r="K63" s="168"/>
      <c r="L63" s="168"/>
      <c r="M63" s="92">
        <v>0</v>
      </c>
      <c r="N63" s="33"/>
      <c r="O63" s="154"/>
      <c r="P63" s="154"/>
      <c r="Q63" s="154"/>
      <c r="R63" s="154"/>
    </row>
    <row r="64" spans="1:18" ht="37.5" customHeight="1">
      <c r="A64" s="93"/>
      <c r="B64" s="168" t="s">
        <v>120</v>
      </c>
      <c r="C64" s="168"/>
      <c r="D64" s="168" t="s">
        <v>121</v>
      </c>
      <c r="E64" s="168"/>
      <c r="F64" s="168"/>
      <c r="G64" s="168"/>
      <c r="H64" s="168"/>
      <c r="I64" s="168"/>
      <c r="J64" s="168"/>
      <c r="K64" s="168"/>
      <c r="L64" s="168"/>
      <c r="M64" s="92">
        <v>0</v>
      </c>
      <c r="N64" s="93"/>
      <c r="O64" s="145"/>
      <c r="P64" s="145"/>
      <c r="Q64" s="145"/>
      <c r="R64" s="145"/>
    </row>
    <row r="65" spans="1:18" ht="38.25" customHeight="1">
      <c r="A65" s="93"/>
      <c r="B65" s="168" t="s">
        <v>122</v>
      </c>
      <c r="C65" s="168"/>
      <c r="D65" s="168" t="s">
        <v>123</v>
      </c>
      <c r="E65" s="168"/>
      <c r="F65" s="168"/>
      <c r="G65" s="168"/>
      <c r="H65" s="168"/>
      <c r="I65" s="168"/>
      <c r="J65" s="168"/>
      <c r="K65" s="168"/>
      <c r="L65" s="168"/>
      <c r="M65" s="92">
        <v>0</v>
      </c>
      <c r="N65" s="93"/>
      <c r="O65" s="145"/>
      <c r="P65" s="145"/>
      <c r="Q65" s="145"/>
      <c r="R65" s="145"/>
    </row>
    <row r="66" spans="1:18" ht="23.25" customHeight="1">
      <c r="A66" s="93"/>
      <c r="B66" s="168" t="s">
        <v>124</v>
      </c>
      <c r="C66" s="168"/>
      <c r="D66" s="168" t="s">
        <v>125</v>
      </c>
      <c r="E66" s="168"/>
      <c r="F66" s="168"/>
      <c r="G66" s="168"/>
      <c r="H66" s="168"/>
      <c r="I66" s="168"/>
      <c r="J66" s="168"/>
      <c r="K66" s="168"/>
      <c r="L66" s="168"/>
      <c r="M66" s="92">
        <v>0</v>
      </c>
      <c r="N66" s="93"/>
      <c r="O66" s="145"/>
      <c r="P66" s="145"/>
      <c r="Q66" s="145"/>
      <c r="R66" s="145"/>
    </row>
    <row r="67" spans="1:18" ht="23.25" customHeight="1">
      <c r="A67" s="93"/>
      <c r="B67" s="168" t="s">
        <v>126</v>
      </c>
      <c r="C67" s="168"/>
      <c r="D67" s="168" t="s">
        <v>127</v>
      </c>
      <c r="E67" s="168"/>
      <c r="F67" s="168"/>
      <c r="G67" s="168"/>
      <c r="H67" s="168"/>
      <c r="I67" s="168"/>
      <c r="J67" s="168"/>
      <c r="K67" s="168"/>
      <c r="L67" s="168"/>
      <c r="M67" s="92">
        <v>0</v>
      </c>
      <c r="N67" s="93"/>
      <c r="O67" s="145"/>
      <c r="P67" s="145"/>
      <c r="Q67" s="145"/>
      <c r="R67" s="145"/>
    </row>
    <row r="68" spans="1:18" ht="23.25" customHeight="1">
      <c r="A68" s="93"/>
      <c r="B68" s="168" t="s">
        <v>128</v>
      </c>
      <c r="C68" s="168"/>
      <c r="D68" s="168" t="s">
        <v>129</v>
      </c>
      <c r="E68" s="168"/>
      <c r="F68" s="168"/>
      <c r="G68" s="168"/>
      <c r="H68" s="168"/>
      <c r="I68" s="168"/>
      <c r="J68" s="168"/>
      <c r="K68" s="168"/>
      <c r="L68" s="168"/>
      <c r="M68" s="92">
        <v>0</v>
      </c>
      <c r="N68" s="93"/>
      <c r="O68" s="145"/>
      <c r="P68" s="145"/>
      <c r="Q68" s="145"/>
      <c r="R68" s="145"/>
    </row>
    <row r="69" spans="1:18" ht="68.25" customHeight="1">
      <c r="A69" s="93"/>
      <c r="B69" s="94"/>
      <c r="C69" s="94"/>
      <c r="D69" s="94"/>
      <c r="E69" s="94"/>
      <c r="F69" s="94"/>
      <c r="G69" s="94"/>
      <c r="H69" s="94"/>
      <c r="I69" s="94"/>
      <c r="J69" s="94"/>
      <c r="K69" s="95"/>
      <c r="L69" s="96"/>
      <c r="M69" s="96"/>
      <c r="N69" s="33"/>
      <c r="O69" s="154"/>
      <c r="P69" s="145"/>
      <c r="Q69" s="145"/>
      <c r="R69" s="145"/>
    </row>
    <row r="70" spans="1:18" ht="12.75" customHeight="1">
      <c r="A70" s="93"/>
      <c r="B70" s="94"/>
      <c r="C70" s="94"/>
      <c r="D70" s="94"/>
      <c r="E70" s="94"/>
      <c r="F70" s="94"/>
      <c r="G70" s="94"/>
      <c r="H70" s="94"/>
      <c r="I70" s="94"/>
      <c r="J70" s="94"/>
      <c r="K70" s="95"/>
      <c r="L70" s="96"/>
      <c r="M70" s="96"/>
      <c r="N70" s="33"/>
      <c r="O70" s="154"/>
      <c r="P70" s="145"/>
      <c r="Q70" s="145"/>
      <c r="R70" s="145"/>
    </row>
    <row r="71" spans="1:18" ht="15.75" customHeight="1">
      <c r="A71" s="93"/>
      <c r="B71" s="93"/>
      <c r="C71" s="167" t="s">
        <v>130</v>
      </c>
      <c r="D71" s="167"/>
      <c r="E71" s="167"/>
      <c r="F71" s="167"/>
      <c r="G71" s="167"/>
      <c r="H71" s="167"/>
      <c r="I71" s="167"/>
      <c r="J71" s="93"/>
      <c r="K71" s="93"/>
      <c r="L71" s="93"/>
      <c r="M71" s="93"/>
      <c r="N71" s="33"/>
      <c r="O71" s="154"/>
      <c r="P71" s="145"/>
      <c r="Q71" s="145"/>
      <c r="R71" s="145"/>
    </row>
    <row r="72" spans="1:18" ht="12.75">
      <c r="A72" s="93"/>
      <c r="B72" s="93"/>
      <c r="C72" s="169" t="s">
        <v>131</v>
      </c>
      <c r="D72" s="169"/>
      <c r="E72" s="169"/>
      <c r="F72" s="169"/>
      <c r="G72" s="169"/>
      <c r="H72" s="169"/>
      <c r="I72" s="169"/>
      <c r="J72" s="60" t="s">
        <v>132</v>
      </c>
      <c r="K72" s="97"/>
      <c r="L72" s="96"/>
      <c r="M72" s="96"/>
      <c r="N72" s="33"/>
      <c r="O72" s="154"/>
      <c r="P72" s="145"/>
      <c r="Q72" s="145"/>
      <c r="R72" s="145"/>
    </row>
    <row r="73" spans="1:18" ht="12.75" customHeight="1">
      <c r="A73" s="93"/>
      <c r="B73" s="93"/>
      <c r="C73" s="162" t="s">
        <v>133</v>
      </c>
      <c r="D73" s="162"/>
      <c r="E73" s="162"/>
      <c r="F73" s="162"/>
      <c r="G73" s="162"/>
      <c r="H73" s="162"/>
      <c r="I73" s="162"/>
      <c r="J73" s="98">
        <v>10</v>
      </c>
      <c r="K73" s="99">
        <f>IF(IF(COUNTIF(M49:M54,1)&gt;0,1,0)+IF(E26&lt;60,1,0)=2,10,IF(IF(E26&gt;60,1,0)+IF(E17&gt;160,1,0)=2,10,0))</f>
        <v>0</v>
      </c>
      <c r="L73" s="96"/>
      <c r="M73" s="96"/>
      <c r="N73" s="33"/>
      <c r="O73" s="154"/>
      <c r="P73" s="145"/>
      <c r="Q73" s="145"/>
      <c r="R73" s="145"/>
    </row>
    <row r="74" spans="1:18" ht="12.75" customHeight="1">
      <c r="A74" s="93"/>
      <c r="B74" s="93"/>
      <c r="C74" s="162" t="s">
        <v>134</v>
      </c>
      <c r="D74" s="162"/>
      <c r="E74" s="162"/>
      <c r="F74" s="162"/>
      <c r="G74" s="162"/>
      <c r="H74" s="162"/>
      <c r="I74" s="162"/>
      <c r="J74" s="98">
        <v>8</v>
      </c>
      <c r="K74" s="99">
        <f>IF(IF(COUNTIF(M49:M54,1)&gt;0,1,0)=0,IF(IF(E17&gt;160,1,0)+IF(E26&lt;55,1,0)=2,8,IF(IF(E26&gt;55,1,0)+IF(E17&gt;130,IF(E17&lt;160,1,0))=2,8,0)))</f>
        <v>0</v>
      </c>
      <c r="L74" s="96"/>
      <c r="M74" s="96"/>
      <c r="N74" s="33"/>
      <c r="O74" s="154"/>
      <c r="P74" s="145"/>
      <c r="Q74" s="145"/>
      <c r="R74" s="145"/>
    </row>
    <row r="75" spans="1:18" ht="12.75" customHeight="1">
      <c r="A75" s="93"/>
      <c r="B75" s="93"/>
      <c r="C75" s="162" t="s">
        <v>135</v>
      </c>
      <c r="D75" s="162"/>
      <c r="E75" s="162"/>
      <c r="F75" s="162"/>
      <c r="G75" s="162"/>
      <c r="H75" s="162"/>
      <c r="I75" s="162"/>
      <c r="J75" s="98">
        <v>7</v>
      </c>
      <c r="K75" s="99">
        <f>IF(IF(COUNTIF(M49:M54,1)&gt;0,1,0)=0,IF(IF(E17&gt;130,IF(E17&lt;160,1,0))+IF(E26&lt;55,1,0)=2,7,IF(IF(E26&gt;50,1,0)+IF(E17&gt;110,IF(E17&lt;130,1,0))=2,7,0)))</f>
        <v>0</v>
      </c>
      <c r="L75" s="96"/>
      <c r="M75" s="96"/>
      <c r="N75" s="33"/>
      <c r="O75" s="154"/>
      <c r="P75" s="145"/>
      <c r="Q75" s="145"/>
      <c r="R75" s="145"/>
    </row>
    <row r="76" spans="1:18" ht="12.75" customHeight="1">
      <c r="A76" s="93"/>
      <c r="B76" s="93"/>
      <c r="C76" s="162" t="s">
        <v>136</v>
      </c>
      <c r="D76" s="162"/>
      <c r="E76" s="162"/>
      <c r="F76" s="162"/>
      <c r="G76" s="162"/>
      <c r="H76" s="162"/>
      <c r="I76" s="162"/>
      <c r="J76" s="98">
        <v>7</v>
      </c>
      <c r="K76" s="99">
        <f>IF(IF(COUNTIF(M49:M54,1)&gt;0,1,0)=0,IF(IF(E17&gt;110,IF(E17&lt;130,1,0))+IF(E26&lt;50,1,0)=2,7,IF(IF(E26&gt;45,1,0)+IF(E17&gt;95,IF(E17&lt;110,1,0))=2,7,0)))</f>
        <v>0</v>
      </c>
      <c r="L76" s="96"/>
      <c r="M76" s="96"/>
      <c r="N76" s="33"/>
      <c r="O76" s="154"/>
      <c r="P76" s="145"/>
      <c r="Q76" s="145"/>
      <c r="R76" s="145"/>
    </row>
    <row r="77" spans="1:18" ht="12.75" customHeight="1">
      <c r="A77" s="93"/>
      <c r="B77" s="93"/>
      <c r="C77" s="162" t="s">
        <v>137</v>
      </c>
      <c r="D77" s="162"/>
      <c r="E77" s="162"/>
      <c r="F77" s="162"/>
      <c r="G77" s="162"/>
      <c r="H77" s="162"/>
      <c r="I77" s="162"/>
      <c r="J77" s="98">
        <v>6</v>
      </c>
      <c r="K77" s="99">
        <f>IF(IF(COUNTIF(M49:M54,1)&gt;0,1,0)=0,IF(IF(E17&gt;95,IF(E17&lt;110,1,0))+IF(E26&lt;45,1,0)=2,6,IF(IF(E26&gt;40,1,0)+IF(E17&lt;95,1,0)=2,6,0)))</f>
        <v>0</v>
      </c>
      <c r="L77" s="96"/>
      <c r="M77" s="96"/>
      <c r="N77" s="33"/>
      <c r="O77" s="154"/>
      <c r="P77" s="145"/>
      <c r="Q77" s="145"/>
      <c r="R77" s="145"/>
    </row>
    <row r="78" spans="1:18" ht="12.75" customHeight="1">
      <c r="A78" s="93"/>
      <c r="B78" s="93"/>
      <c r="C78" s="162" t="s">
        <v>138</v>
      </c>
      <c r="D78" s="162"/>
      <c r="E78" s="162"/>
      <c r="F78" s="162"/>
      <c r="G78" s="162"/>
      <c r="H78" s="162"/>
      <c r="I78" s="162"/>
      <c r="J78" s="98">
        <v>6</v>
      </c>
      <c r="K78" s="99">
        <f>IF(IF(COUNTIF(M49:M54,1)&gt;0,1,0)=0,IF(IF(E17&lt;95,1,0)+IF(E26&lt;40,1,0)=2,6,0))</f>
        <v>6</v>
      </c>
      <c r="L78" s="96"/>
      <c r="M78" s="96"/>
      <c r="N78" s="33"/>
      <c r="O78" s="154"/>
      <c r="P78" s="145"/>
      <c r="Q78" s="145"/>
      <c r="R78" s="145"/>
    </row>
    <row r="79" spans="1:18" ht="29.25" customHeight="1">
      <c r="A79" s="93"/>
      <c r="B79" s="93"/>
      <c r="C79" s="165" t="s">
        <v>139</v>
      </c>
      <c r="D79" s="165"/>
      <c r="E79" s="165"/>
      <c r="F79" s="165"/>
      <c r="G79" s="165"/>
      <c r="H79" s="165"/>
      <c r="I79" s="165"/>
      <c r="J79" s="100">
        <f>SUM(K73:K78)</f>
        <v>6</v>
      </c>
      <c r="K79" s="97"/>
      <c r="L79" s="96"/>
      <c r="M79" s="96"/>
      <c r="N79" s="33"/>
      <c r="O79" s="154"/>
      <c r="P79" s="145"/>
      <c r="Q79" s="145"/>
      <c r="R79" s="145"/>
    </row>
    <row r="80" spans="1:18" ht="9" customHeight="1">
      <c r="A80" s="93"/>
      <c r="B80" s="93"/>
      <c r="C80" s="101"/>
      <c r="D80" s="101"/>
      <c r="E80" s="101"/>
      <c r="F80" s="101"/>
      <c r="G80" s="101"/>
      <c r="H80" s="101"/>
      <c r="I80" s="102"/>
      <c r="J80" s="96"/>
      <c r="K80" s="103"/>
      <c r="L80" s="104"/>
      <c r="M80" s="104"/>
      <c r="N80" s="33"/>
      <c r="O80" s="154"/>
      <c r="P80" s="145"/>
      <c r="Q80" s="145"/>
      <c r="R80" s="145"/>
    </row>
    <row r="81" spans="1:18" ht="29.25" customHeight="1">
      <c r="A81" s="93"/>
      <c r="B81" s="93"/>
      <c r="C81" s="166" t="s">
        <v>140</v>
      </c>
      <c r="D81" s="166"/>
      <c r="E81" s="166"/>
      <c r="F81" s="166"/>
      <c r="G81" s="166"/>
      <c r="H81" s="166"/>
      <c r="I81" s="166"/>
      <c r="J81" s="98" t="s">
        <v>132</v>
      </c>
      <c r="K81" s="29" t="s">
        <v>59</v>
      </c>
      <c r="L81" s="93"/>
      <c r="M81" s="93"/>
      <c r="N81" s="33"/>
      <c r="O81" s="154"/>
      <c r="P81" s="145"/>
      <c r="Q81" s="145"/>
      <c r="R81" s="145"/>
    </row>
    <row r="82" spans="1:18" ht="29.25" customHeight="1">
      <c r="A82" s="93"/>
      <c r="B82" s="93"/>
      <c r="C82" s="166" t="s">
        <v>141</v>
      </c>
      <c r="D82" s="166"/>
      <c r="E82" s="166"/>
      <c r="F82" s="166"/>
      <c r="G82" s="166"/>
      <c r="H82" s="166"/>
      <c r="I82" s="166"/>
      <c r="J82" s="98">
        <v>1</v>
      </c>
      <c r="K82" s="76">
        <v>0</v>
      </c>
      <c r="L82" s="93"/>
      <c r="M82" s="93"/>
      <c r="N82" s="33"/>
      <c r="O82" s="154"/>
      <c r="P82" s="145"/>
      <c r="Q82" s="145"/>
      <c r="R82" s="145"/>
    </row>
    <row r="83" spans="1:18" ht="29.25" customHeight="1">
      <c r="A83" s="93"/>
      <c r="B83" s="93"/>
      <c r="C83" s="166" t="s">
        <v>142</v>
      </c>
      <c r="D83" s="166"/>
      <c r="E83" s="166"/>
      <c r="F83" s="166"/>
      <c r="G83" s="166"/>
      <c r="H83" s="166"/>
      <c r="I83" s="166"/>
      <c r="J83" s="98">
        <v>1</v>
      </c>
      <c r="K83" s="76">
        <v>0</v>
      </c>
      <c r="L83" s="93"/>
      <c r="M83" s="93"/>
      <c r="N83" s="33"/>
      <c r="O83" s="154"/>
      <c r="P83" s="145"/>
      <c r="Q83" s="145"/>
      <c r="R83" s="145"/>
    </row>
    <row r="84" spans="1:18" ht="9.75" customHeight="1">
      <c r="A84" s="93"/>
      <c r="B84" s="93"/>
      <c r="C84" s="94"/>
      <c r="D84" s="94"/>
      <c r="E84" s="94"/>
      <c r="F84" s="94"/>
      <c r="G84" s="94"/>
      <c r="H84" s="94"/>
      <c r="I84" s="94"/>
      <c r="J84" s="105"/>
      <c r="K84" s="93"/>
      <c r="L84" s="93"/>
      <c r="M84" s="93"/>
      <c r="N84" s="33"/>
      <c r="O84" s="154"/>
      <c r="P84" s="145"/>
      <c r="Q84" s="145"/>
      <c r="R84" s="145"/>
    </row>
    <row r="85" spans="1:18" ht="12.75" customHeight="1">
      <c r="A85" s="93"/>
      <c r="B85" s="93"/>
      <c r="C85" s="94"/>
      <c r="D85" s="94"/>
      <c r="E85" s="94"/>
      <c r="F85" s="94"/>
      <c r="G85" s="94"/>
      <c r="H85" s="94"/>
      <c r="I85" s="94"/>
      <c r="J85" s="102"/>
      <c r="K85" s="106">
        <f>IF(COUNTIF(K82:K83,1)&gt;0,1,0)</f>
        <v>0</v>
      </c>
      <c r="L85" s="93"/>
      <c r="M85" s="93"/>
      <c r="N85" s="33"/>
      <c r="O85" s="154"/>
      <c r="P85" s="145"/>
      <c r="Q85" s="145"/>
      <c r="R85" s="145"/>
    </row>
    <row r="86" spans="1:18" ht="12" customHeight="1">
      <c r="A86" s="93"/>
      <c r="B86" s="93"/>
      <c r="C86" s="167" t="s">
        <v>143</v>
      </c>
      <c r="D86" s="167"/>
      <c r="E86" s="167"/>
      <c r="F86" s="167"/>
      <c r="G86" s="167"/>
      <c r="H86" s="167"/>
      <c r="I86" s="167"/>
      <c r="J86" s="93"/>
      <c r="K86" s="93"/>
      <c r="L86" s="93"/>
      <c r="M86" s="93"/>
      <c r="N86" s="33"/>
      <c r="O86" s="154"/>
      <c r="P86" s="145"/>
      <c r="Q86" s="145"/>
      <c r="R86" s="145"/>
    </row>
    <row r="87" spans="1:18" ht="29.25" customHeight="1">
      <c r="A87" s="93"/>
      <c r="B87" s="93"/>
      <c r="C87" s="162" t="s">
        <v>144</v>
      </c>
      <c r="D87" s="162"/>
      <c r="E87" s="162"/>
      <c r="F87" s="162"/>
      <c r="G87" s="162"/>
      <c r="H87" s="162"/>
      <c r="I87" s="162"/>
      <c r="J87" s="98" t="s">
        <v>132</v>
      </c>
      <c r="K87" s="29" t="s">
        <v>59</v>
      </c>
      <c r="L87" s="93"/>
      <c r="M87" s="93"/>
      <c r="N87" s="33"/>
      <c r="O87" s="154"/>
      <c r="P87" s="145"/>
      <c r="Q87" s="145"/>
      <c r="R87" s="145"/>
    </row>
    <row r="88" spans="1:18" ht="15" customHeight="1">
      <c r="A88" s="93"/>
      <c r="B88" s="93"/>
      <c r="C88" s="162" t="s">
        <v>145</v>
      </c>
      <c r="D88" s="162"/>
      <c r="E88" s="162"/>
      <c r="F88" s="162"/>
      <c r="G88" s="162"/>
      <c r="H88" s="162"/>
      <c r="I88" s="162"/>
      <c r="J88" s="98">
        <v>50</v>
      </c>
      <c r="K88" s="76">
        <v>0</v>
      </c>
      <c r="L88" s="93"/>
      <c r="M88" s="93"/>
      <c r="N88" s="33"/>
      <c r="O88" s="154"/>
      <c r="P88" s="145"/>
      <c r="Q88" s="145"/>
      <c r="R88" s="145"/>
    </row>
    <row r="89" spans="1:18" ht="15" customHeight="1">
      <c r="A89" s="93"/>
      <c r="B89" s="93"/>
      <c r="C89" s="162" t="s">
        <v>146</v>
      </c>
      <c r="D89" s="162"/>
      <c r="E89" s="162"/>
      <c r="F89" s="162"/>
      <c r="G89" s="162"/>
      <c r="H89" s="162"/>
      <c r="I89" s="162"/>
      <c r="J89" s="98">
        <v>100</v>
      </c>
      <c r="K89" s="76">
        <v>0</v>
      </c>
      <c r="L89" s="93"/>
      <c r="M89" s="93"/>
      <c r="N89" s="33"/>
      <c r="O89" s="154"/>
      <c r="P89" s="145"/>
      <c r="Q89" s="145"/>
      <c r="R89" s="145"/>
    </row>
    <row r="90" spans="1:18" ht="8.25" customHeight="1">
      <c r="A90" s="93"/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33"/>
      <c r="O90" s="154"/>
      <c r="P90" s="145"/>
      <c r="Q90" s="145"/>
      <c r="R90" s="145"/>
    </row>
    <row r="91" spans="1:18" ht="11.25" customHeight="1">
      <c r="A91" s="93"/>
      <c r="B91" s="93"/>
      <c r="C91" s="96"/>
      <c r="D91" s="96"/>
      <c r="E91" s="96"/>
      <c r="F91" s="96"/>
      <c r="G91" s="96"/>
      <c r="H91" s="96"/>
      <c r="I91" s="96"/>
      <c r="J91" s="96"/>
      <c r="K91" s="106">
        <f>IF(COUNTIF(K88:K89,1)=2,100,IF(K88=1,50,100))</f>
        <v>100</v>
      </c>
      <c r="L91" s="93"/>
      <c r="M91" s="93"/>
      <c r="N91" s="33"/>
      <c r="O91" s="154"/>
      <c r="P91" s="145"/>
      <c r="Q91" s="145"/>
      <c r="R91" s="145"/>
    </row>
    <row r="92" spans="1:18" ht="12.75" customHeight="1">
      <c r="A92" s="93"/>
      <c r="B92" s="93"/>
      <c r="C92" s="96"/>
      <c r="D92" s="96"/>
      <c r="E92" s="96"/>
      <c r="F92" s="96"/>
      <c r="G92" s="96"/>
      <c r="H92" s="96"/>
      <c r="I92" s="96"/>
      <c r="J92" s="96"/>
      <c r="K92" s="93"/>
      <c r="L92" s="93"/>
      <c r="M92" s="93"/>
      <c r="N92" s="33"/>
      <c r="O92" s="154"/>
      <c r="P92" s="145"/>
      <c r="Q92" s="145"/>
      <c r="R92" s="145"/>
    </row>
    <row r="93" spans="1:18" ht="12.75" customHeight="1">
      <c r="A93" s="93"/>
      <c r="B93" s="96"/>
      <c r="C93" s="107" t="s">
        <v>147</v>
      </c>
      <c r="D93" s="163" t="s">
        <v>148</v>
      </c>
      <c r="E93" s="163"/>
      <c r="F93" s="163"/>
      <c r="G93" s="163"/>
      <c r="H93" s="163"/>
      <c r="I93" s="163"/>
      <c r="J93" s="163"/>
      <c r="K93" s="163"/>
      <c r="L93" s="38" t="s">
        <v>149</v>
      </c>
      <c r="M93" s="108">
        <v>301.45</v>
      </c>
      <c r="N93" s="33"/>
      <c r="O93" s="154"/>
      <c r="P93" s="145"/>
      <c r="Q93" s="145"/>
      <c r="R93" s="145"/>
    </row>
    <row r="94" spans="1:18" ht="12.75" customHeight="1">
      <c r="A94" s="93"/>
      <c r="B94" s="96"/>
      <c r="C94" s="107" t="s">
        <v>150</v>
      </c>
      <c r="D94" s="163" t="s">
        <v>151</v>
      </c>
      <c r="E94" s="163"/>
      <c r="F94" s="163"/>
      <c r="G94" s="163"/>
      <c r="H94" s="163"/>
      <c r="I94" s="163"/>
      <c r="J94" s="163"/>
      <c r="K94" s="163"/>
      <c r="L94" s="38" t="s">
        <v>149</v>
      </c>
      <c r="M94" s="109" t="e">
        <f>M93*(1+(K42/100))</f>
        <v>#DIV/0!</v>
      </c>
      <c r="N94" s="33"/>
      <c r="O94" s="154"/>
      <c r="P94" s="145"/>
      <c r="Q94" s="145"/>
      <c r="R94" s="145"/>
    </row>
    <row r="95" spans="1:18" ht="12.75" customHeight="1">
      <c r="A95" s="93"/>
      <c r="B95" s="96"/>
      <c r="C95" s="107" t="s">
        <v>152</v>
      </c>
      <c r="D95" s="163" t="s">
        <v>153</v>
      </c>
      <c r="E95" s="163"/>
      <c r="F95" s="163"/>
      <c r="G95" s="163"/>
      <c r="H95" s="163"/>
      <c r="I95" s="163"/>
      <c r="J95" s="163"/>
      <c r="K95" s="163"/>
      <c r="L95" s="38" t="s">
        <v>154</v>
      </c>
      <c r="M95" s="108" t="e">
        <f>ROUNDDOWN((F36*M94),2)</f>
        <v>#DIV/0!</v>
      </c>
      <c r="N95" s="33"/>
      <c r="O95" s="154"/>
      <c r="P95" s="145"/>
      <c r="Q95" s="145"/>
      <c r="R95" s="145"/>
    </row>
    <row r="96" spans="1:18" ht="12.75" customHeight="1">
      <c r="A96" s="93"/>
      <c r="B96" s="96"/>
      <c r="C96" s="110"/>
      <c r="D96" s="21"/>
      <c r="E96" s="47"/>
      <c r="F96" s="33"/>
      <c r="G96" s="33"/>
      <c r="H96" s="33"/>
      <c r="I96" s="33"/>
      <c r="J96" s="33"/>
      <c r="K96" s="33"/>
      <c r="L96" s="33"/>
      <c r="M96" s="111"/>
      <c r="N96" s="33"/>
      <c r="O96" s="154"/>
      <c r="P96" s="145"/>
      <c r="Q96" s="145"/>
      <c r="R96" s="145"/>
    </row>
    <row r="97" spans="1:18" ht="12.75" customHeight="1">
      <c r="A97" s="93"/>
      <c r="B97" s="96"/>
      <c r="C97" s="107" t="s">
        <v>155</v>
      </c>
      <c r="D97" s="164" t="s">
        <v>156</v>
      </c>
      <c r="E97" s="164"/>
      <c r="F97" s="164"/>
      <c r="G97" s="164"/>
      <c r="H97" s="164"/>
      <c r="I97" s="164"/>
      <c r="J97" s="164"/>
      <c r="K97" s="164"/>
      <c r="L97" s="112"/>
      <c r="M97" s="113">
        <f>J79-K85</f>
        <v>6</v>
      </c>
      <c r="N97" s="33"/>
      <c r="O97" s="154"/>
      <c r="P97" s="145"/>
      <c r="Q97" s="145"/>
      <c r="R97" s="145"/>
    </row>
    <row r="98" spans="1:18" ht="12.75" customHeight="1">
      <c r="A98" s="93"/>
      <c r="B98" s="96"/>
      <c r="C98" s="107" t="s">
        <v>157</v>
      </c>
      <c r="D98" s="160" t="s">
        <v>158</v>
      </c>
      <c r="E98" s="160"/>
      <c r="F98" s="160"/>
      <c r="G98" s="160"/>
      <c r="H98" s="160"/>
      <c r="I98" s="160"/>
      <c r="J98" s="160"/>
      <c r="K98" s="160"/>
      <c r="L98" s="34" t="s">
        <v>154</v>
      </c>
      <c r="M98" s="114" t="e">
        <f>M95*M97/100</f>
        <v>#DIV/0!</v>
      </c>
      <c r="N98" s="33"/>
      <c r="O98" s="154"/>
      <c r="P98" s="145"/>
      <c r="Q98" s="145"/>
      <c r="R98" s="145"/>
    </row>
    <row r="99" spans="1:18" ht="12.75" customHeight="1">
      <c r="A99" s="93"/>
      <c r="B99" s="96"/>
      <c r="C99" s="115" t="s">
        <v>159</v>
      </c>
      <c r="D99" s="116" t="s">
        <v>160</v>
      </c>
      <c r="E99" s="117"/>
      <c r="F99" s="118"/>
      <c r="G99" s="118"/>
      <c r="H99" s="118"/>
      <c r="I99" s="118"/>
      <c r="J99" s="118"/>
      <c r="K99" s="119"/>
      <c r="L99" s="120" t="s">
        <v>154</v>
      </c>
      <c r="M99" s="121" t="e">
        <f>M98*K91/100</f>
        <v>#DIV/0!</v>
      </c>
      <c r="N99" s="33"/>
      <c r="O99" s="154"/>
      <c r="P99" s="145"/>
      <c r="Q99" s="145"/>
      <c r="R99" s="145"/>
    </row>
    <row r="100" spans="1:18" ht="10.5" customHeight="1">
      <c r="A100" s="93"/>
      <c r="B100" s="96"/>
      <c r="C100" s="122"/>
      <c r="D100" s="58"/>
      <c r="E100" s="47"/>
      <c r="F100" s="33"/>
      <c r="G100" s="33"/>
      <c r="H100" s="33"/>
      <c r="I100" s="33"/>
      <c r="J100" s="33"/>
      <c r="K100" s="33"/>
      <c r="L100" s="123"/>
      <c r="M100" s="124"/>
      <c r="N100" s="33"/>
      <c r="O100" s="154"/>
      <c r="P100" s="145"/>
      <c r="Q100" s="145"/>
      <c r="R100" s="145"/>
    </row>
    <row r="101" spans="1:18" ht="29.25" customHeight="1">
      <c r="A101" s="93"/>
      <c r="B101" s="96"/>
      <c r="C101" s="122"/>
      <c r="D101" s="95"/>
      <c r="E101" s="95"/>
      <c r="F101" s="95"/>
      <c r="G101" s="95"/>
      <c r="H101" s="95"/>
      <c r="I101" s="95"/>
      <c r="J101" s="161" t="s">
        <v>161</v>
      </c>
      <c r="K101" s="161"/>
      <c r="L101" s="161"/>
      <c r="M101" s="161"/>
      <c r="N101" s="33"/>
      <c r="O101" s="154"/>
      <c r="P101" s="145"/>
      <c r="Q101" s="145"/>
      <c r="R101" s="145"/>
    </row>
    <row r="102" spans="1:18" ht="29.25" customHeight="1">
      <c r="A102" s="93"/>
      <c r="B102" s="96"/>
      <c r="C102" s="122"/>
      <c r="D102" s="95"/>
      <c r="E102" s="125"/>
      <c r="F102" s="95"/>
      <c r="G102" s="95"/>
      <c r="H102" s="95"/>
      <c r="I102" s="95"/>
      <c r="J102" s="161"/>
      <c r="K102" s="161"/>
      <c r="L102" s="161"/>
      <c r="M102" s="161"/>
      <c r="N102" s="33"/>
      <c r="O102" s="154"/>
      <c r="P102" s="145"/>
      <c r="Q102" s="145"/>
      <c r="R102" s="145"/>
    </row>
    <row r="103" spans="1:18" ht="285.75" customHeight="1">
      <c r="A103" s="93"/>
      <c r="B103" s="96"/>
      <c r="C103" s="126"/>
      <c r="D103" s="95"/>
      <c r="E103" s="125"/>
      <c r="F103" s="95"/>
      <c r="G103" s="95"/>
      <c r="H103" s="95"/>
      <c r="I103" s="95"/>
      <c r="J103" s="127"/>
      <c r="K103" s="127"/>
      <c r="L103" s="127"/>
      <c r="M103" s="127"/>
      <c r="N103" s="33"/>
      <c r="O103" s="154"/>
      <c r="P103" s="145"/>
      <c r="Q103" s="145"/>
      <c r="R103" s="145"/>
    </row>
    <row r="104" ht="12.75">
      <c r="A104" s="128"/>
    </row>
    <row r="105" spans="1:18" ht="12.75">
      <c r="A105" s="128"/>
      <c r="P105" s="129"/>
      <c r="Q105" s="130"/>
      <c r="R105" s="131"/>
    </row>
    <row r="106" spans="1:18" ht="12.75">
      <c r="A106" s="128"/>
      <c r="P106" s="130"/>
      <c r="Q106" s="130"/>
      <c r="R106" s="132"/>
    </row>
    <row r="107" spans="1:18" ht="12.75">
      <c r="A107" s="128"/>
      <c r="P107" s="130"/>
      <c r="Q107" s="130"/>
      <c r="R107" s="132"/>
    </row>
    <row r="108" spans="1:18" ht="12.75">
      <c r="A108" s="128"/>
      <c r="P108" s="130"/>
      <c r="Q108" s="130"/>
      <c r="R108" s="132"/>
    </row>
    <row r="109" spans="1:18" ht="12.75">
      <c r="A109" s="128"/>
      <c r="P109" s="130"/>
      <c r="Q109" s="130"/>
      <c r="R109" s="132"/>
    </row>
    <row r="110" spans="1:18" ht="12.75">
      <c r="A110" s="128"/>
      <c r="P110" s="133"/>
      <c r="Q110" s="133"/>
      <c r="R110" s="134"/>
    </row>
    <row r="111" spans="1:18" ht="12.75">
      <c r="A111" s="128"/>
      <c r="P111" s="133"/>
      <c r="Q111" s="133"/>
      <c r="R111" s="134"/>
    </row>
    <row r="112" spans="1:18" ht="31.5" customHeight="1">
      <c r="A112" s="128"/>
      <c r="P112" s="133"/>
      <c r="Q112" s="133"/>
      <c r="R112" s="134"/>
    </row>
    <row r="113" spans="1:15" ht="12.75">
      <c r="A113" s="128"/>
      <c r="O113" s="129"/>
    </row>
    <row r="114" ht="12.75">
      <c r="A114" s="128"/>
    </row>
    <row r="115" ht="29.25" customHeight="1">
      <c r="A115" s="128"/>
    </row>
    <row r="116" ht="29.25" customHeight="1">
      <c r="A116" s="128"/>
    </row>
    <row r="117" ht="6.75" customHeight="1">
      <c r="A117" s="128"/>
    </row>
    <row r="118" ht="14.25" customHeight="1">
      <c r="A118" s="128"/>
    </row>
    <row r="119" ht="12.75">
      <c r="A119" s="128"/>
    </row>
    <row r="120" ht="12.75">
      <c r="A120" s="128"/>
    </row>
    <row r="121" ht="12.75">
      <c r="A121" s="128"/>
    </row>
    <row r="122" ht="12.75">
      <c r="A122" s="128"/>
    </row>
    <row r="123" ht="5.25" customHeight="1">
      <c r="A123" s="128"/>
    </row>
    <row r="124" ht="12.75">
      <c r="A124" s="128"/>
    </row>
    <row r="125" ht="10.5" customHeight="1">
      <c r="A125" s="128"/>
    </row>
    <row r="126" ht="12.75">
      <c r="A126" s="135"/>
    </row>
    <row r="127" ht="12.75">
      <c r="A127" s="135"/>
    </row>
    <row r="128" ht="12.75">
      <c r="A128" s="135"/>
    </row>
    <row r="129" ht="12.75">
      <c r="A129" s="135"/>
    </row>
    <row r="130" ht="12.75">
      <c r="A130" s="135"/>
    </row>
    <row r="131" ht="12.75">
      <c r="A131" s="135"/>
    </row>
    <row r="132" ht="12.75">
      <c r="A132" s="135"/>
    </row>
    <row r="133" ht="12.75">
      <c r="A133" s="135"/>
    </row>
    <row r="134" ht="12.75">
      <c r="A134" s="135"/>
    </row>
    <row r="135" ht="12.75">
      <c r="A135" s="135"/>
    </row>
    <row r="136" ht="12.75">
      <c r="A136" s="135"/>
    </row>
    <row r="137" ht="12.75">
      <c r="A137" s="135"/>
    </row>
    <row r="138" ht="12.75">
      <c r="A138" s="135"/>
    </row>
    <row r="139" spans="1:14" ht="12.75">
      <c r="A139" s="135"/>
      <c r="B139" s="135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</row>
  </sheetData>
  <sheetProtection password="E658" sheet="1"/>
  <mergeCells count="122">
    <mergeCell ref="A1:N1"/>
    <mergeCell ref="L2:M2"/>
    <mergeCell ref="C3:M3"/>
    <mergeCell ref="C4:M4"/>
    <mergeCell ref="B5:C5"/>
    <mergeCell ref="D5:M5"/>
    <mergeCell ref="B6:C6"/>
    <mergeCell ref="D6:M6"/>
    <mergeCell ref="B7:C7"/>
    <mergeCell ref="D7:M7"/>
    <mergeCell ref="B8:C8"/>
    <mergeCell ref="D8:J8"/>
    <mergeCell ref="K8:L8"/>
    <mergeCell ref="C10:M10"/>
    <mergeCell ref="C11:M11"/>
    <mergeCell ref="C12:K12"/>
    <mergeCell ref="B14:C14"/>
    <mergeCell ref="F14:G14"/>
    <mergeCell ref="H14:I14"/>
    <mergeCell ref="L14:M15"/>
    <mergeCell ref="B15:C15"/>
    <mergeCell ref="F15:G15"/>
    <mergeCell ref="H15:I15"/>
    <mergeCell ref="B16:C16"/>
    <mergeCell ref="F16:G16"/>
    <mergeCell ref="H16:I16"/>
    <mergeCell ref="F17:G17"/>
    <mergeCell ref="B19:E19"/>
    <mergeCell ref="J19:M19"/>
    <mergeCell ref="B20:D20"/>
    <mergeCell ref="F20:G20"/>
    <mergeCell ref="B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F26:G26"/>
    <mergeCell ref="B30:E30"/>
    <mergeCell ref="I30:L30"/>
    <mergeCell ref="B31:C31"/>
    <mergeCell ref="F31:G31"/>
    <mergeCell ref="I31:K31"/>
    <mergeCell ref="B32:C32"/>
    <mergeCell ref="F32:G32"/>
    <mergeCell ref="I32:K32"/>
    <mergeCell ref="F33:G33"/>
    <mergeCell ref="I33:K33"/>
    <mergeCell ref="F34:G34"/>
    <mergeCell ref="I34:K34"/>
    <mergeCell ref="F35:G35"/>
    <mergeCell ref="I35:K35"/>
    <mergeCell ref="F36:G36"/>
    <mergeCell ref="I36:K36"/>
    <mergeCell ref="I37:K37"/>
    <mergeCell ref="B38:G38"/>
    <mergeCell ref="B39:G40"/>
    <mergeCell ref="I39:K39"/>
    <mergeCell ref="B41:G42"/>
    <mergeCell ref="B46:L46"/>
    <mergeCell ref="B47:L47"/>
    <mergeCell ref="B48:L48"/>
    <mergeCell ref="B49:L49"/>
    <mergeCell ref="B50:L50"/>
    <mergeCell ref="B51:L51"/>
    <mergeCell ref="B52:L52"/>
    <mergeCell ref="B53:L53"/>
    <mergeCell ref="B54:L54"/>
    <mergeCell ref="B55:C55"/>
    <mergeCell ref="D55:L55"/>
    <mergeCell ref="B56:C56"/>
    <mergeCell ref="D56:L56"/>
    <mergeCell ref="B57:C57"/>
    <mergeCell ref="D57:L57"/>
    <mergeCell ref="B58:C58"/>
    <mergeCell ref="D58:L58"/>
    <mergeCell ref="B59:C59"/>
    <mergeCell ref="D59:L59"/>
    <mergeCell ref="B60:C60"/>
    <mergeCell ref="D60:L60"/>
    <mergeCell ref="B61:C61"/>
    <mergeCell ref="D61:L61"/>
    <mergeCell ref="B62:C62"/>
    <mergeCell ref="D62:L62"/>
    <mergeCell ref="B63:C63"/>
    <mergeCell ref="D63:L63"/>
    <mergeCell ref="B64:C64"/>
    <mergeCell ref="D64:L64"/>
    <mergeCell ref="B65:C65"/>
    <mergeCell ref="D65:L65"/>
    <mergeCell ref="B66:C66"/>
    <mergeCell ref="D66:L66"/>
    <mergeCell ref="B67:C67"/>
    <mergeCell ref="D67:L67"/>
    <mergeCell ref="B68:C68"/>
    <mergeCell ref="D68:L68"/>
    <mergeCell ref="C71:I71"/>
    <mergeCell ref="C72:I72"/>
    <mergeCell ref="C73:I73"/>
    <mergeCell ref="C74:I74"/>
    <mergeCell ref="C75:I75"/>
    <mergeCell ref="C76:I76"/>
    <mergeCell ref="C77:I77"/>
    <mergeCell ref="C78:I78"/>
    <mergeCell ref="C79:I79"/>
    <mergeCell ref="C81:I81"/>
    <mergeCell ref="C82:I82"/>
    <mergeCell ref="C83:I83"/>
    <mergeCell ref="C86:I86"/>
    <mergeCell ref="C87:I87"/>
    <mergeCell ref="D98:K98"/>
    <mergeCell ref="J101:M102"/>
    <mergeCell ref="C88:I88"/>
    <mergeCell ref="C89:I89"/>
    <mergeCell ref="D93:K93"/>
    <mergeCell ref="D94:K94"/>
    <mergeCell ref="D95:K95"/>
    <mergeCell ref="D97:K97"/>
  </mergeCells>
  <printOptions horizontalCentered="1" verticalCentered="1"/>
  <pageMargins left="0.15763888888888888" right="0.15763888888888888" top="0.11805555555555555" bottom="0.11805555555555555" header="0.5118055555555555" footer="0.5118055555555555"/>
  <pageSetup horizontalDpi="300" verticalDpi="300" orientation="portrait" paperSize="9" r:id="rId4"/>
  <rowBreaks count="3" manualBreakCount="3">
    <brk id="44" max="255" man="1"/>
    <brk id="69" max="255" man="1"/>
    <brk id="103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B1:F10"/>
  <sheetViews>
    <sheetView showGridLines="0" zoomScalePageLayoutView="0" workbookViewId="0" topLeftCell="A1">
      <selection activeCell="B1" sqref="B1"/>
    </sheetView>
  </sheetViews>
  <sheetFormatPr defaultColWidth="11.5742187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  <col min="7" max="64" width="8.7109375" style="0" customWidth="1"/>
  </cols>
  <sheetData>
    <row r="1" spans="2:6" ht="25.5">
      <c r="B1" s="136" t="s">
        <v>162</v>
      </c>
      <c r="C1" s="136"/>
      <c r="D1" s="137"/>
      <c r="E1" s="137"/>
      <c r="F1" s="137"/>
    </row>
    <row r="2" spans="2:6" ht="12.75">
      <c r="B2" s="136" t="s">
        <v>163</v>
      </c>
      <c r="C2" s="136"/>
      <c r="D2" s="137"/>
      <c r="E2" s="137"/>
      <c r="F2" s="137"/>
    </row>
    <row r="3" spans="2:6" ht="12.75">
      <c r="B3" s="138"/>
      <c r="C3" s="138"/>
      <c r="D3" s="139"/>
      <c r="E3" s="139"/>
      <c r="F3" s="139"/>
    </row>
    <row r="4" spans="2:6" ht="51">
      <c r="B4" s="138" t="s">
        <v>164</v>
      </c>
      <c r="C4" s="138"/>
      <c r="D4" s="139"/>
      <c r="E4" s="139"/>
      <c r="F4" s="139"/>
    </row>
    <row r="5" spans="2:6" ht="12.75">
      <c r="B5" s="138"/>
      <c r="C5" s="138"/>
      <c r="D5" s="139"/>
      <c r="E5" s="139"/>
      <c r="F5" s="139"/>
    </row>
    <row r="6" spans="2:6" ht="25.5">
      <c r="B6" s="136" t="s">
        <v>165</v>
      </c>
      <c r="C6" s="136"/>
      <c r="D6" s="137"/>
      <c r="E6" s="137" t="s">
        <v>166</v>
      </c>
      <c r="F6" s="137" t="s">
        <v>167</v>
      </c>
    </row>
    <row r="7" spans="2:6" ht="12.75">
      <c r="B7" s="138"/>
      <c r="C7" s="138"/>
      <c r="D7" s="139"/>
      <c r="E7" s="139"/>
      <c r="F7" s="139"/>
    </row>
    <row r="8" spans="2:6" ht="38.25">
      <c r="B8" s="140" t="s">
        <v>168</v>
      </c>
      <c r="C8" s="141"/>
      <c r="D8" s="142"/>
      <c r="E8" s="142">
        <v>35</v>
      </c>
      <c r="F8" s="143" t="s">
        <v>169</v>
      </c>
    </row>
    <row r="9" spans="2:6" ht="12.75">
      <c r="B9" s="138"/>
      <c r="C9" s="138"/>
      <c r="D9" s="139"/>
      <c r="E9" s="139"/>
      <c r="F9" s="139"/>
    </row>
    <row r="10" spans="2:6" ht="12.75">
      <c r="B10" s="138"/>
      <c r="C10" s="138"/>
      <c r="D10" s="139"/>
      <c r="E10" s="139"/>
      <c r="F10" s="13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Lorenzo Bartali</dc:creator>
  <cp:keywords/>
  <dc:description/>
  <cp:lastModifiedBy>Lorenzo Bartali</cp:lastModifiedBy>
  <dcterms:created xsi:type="dcterms:W3CDTF">2000-03-20T06:24:55Z</dcterms:created>
  <dcterms:modified xsi:type="dcterms:W3CDTF">2024-01-16T17:04:56Z</dcterms:modified>
  <cp:category/>
  <cp:version/>
  <cp:contentType/>
  <cp:contentStatus/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